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hel\Desktop\BPC\Accounts\ACCOUNTS 2017.18\"/>
    </mc:Choice>
  </mc:AlternateContent>
  <xr:revisionPtr revIDLastSave="0" documentId="13_ncr:1_{35D91A80-19F7-4F50-A80C-63C5A2D7AF03}" xr6:coauthVersionLast="32" xr6:coauthVersionMax="32" xr10:uidLastSave="{00000000-0000-0000-0000-000000000000}"/>
  <bookViews>
    <workbookView xWindow="0" yWindow="0" windowWidth="23040" windowHeight="9084" activeTab="4" xr2:uid="{00000000-000D-0000-FFFF-FFFF00000000}"/>
  </bookViews>
  <sheets>
    <sheet name="Treasurers" sheetId="1" r:id="rId1"/>
    <sheet name="IA" sheetId="2" r:id="rId2"/>
    <sheet name="Forecast" sheetId="3" r:id="rId3"/>
    <sheet name="BUDGET 2017-18" sheetId="5" r:id="rId4"/>
    <sheet name="REPORT" sheetId="4" r:id="rId5"/>
    <sheet name="BANK REC" sheetId="9" r:id="rId6"/>
    <sheet name="Asset Register" sheetId="10" r:id="rId7"/>
    <sheet name="AUDIT" sheetId="11" r:id="rId8"/>
  </sheets>
  <calcPr calcId="179017"/>
</workbook>
</file>

<file path=xl/calcChain.xml><?xml version="1.0" encoding="utf-8"?>
<calcChain xmlns="http://schemas.openxmlformats.org/spreadsheetml/2006/main">
  <c r="G28" i="11" l="1"/>
  <c r="G26" i="11"/>
  <c r="G9" i="11" l="1"/>
  <c r="D21" i="11" l="1"/>
  <c r="H16" i="4"/>
  <c r="F16" i="4" l="1"/>
  <c r="F28" i="11" l="1"/>
  <c r="F26" i="11"/>
  <c r="F24" i="11"/>
  <c r="G24" i="11" s="1"/>
  <c r="F21" i="11"/>
  <c r="G21" i="11" s="1"/>
  <c r="F19" i="11"/>
  <c r="G19" i="11" s="1"/>
  <c r="F17" i="11"/>
  <c r="G17" i="11" s="1"/>
  <c r="F15" i="11"/>
  <c r="F13" i="11"/>
  <c r="G13" i="11" s="1"/>
  <c r="F11" i="11"/>
  <c r="G11" i="11" s="1"/>
  <c r="F9" i="11"/>
  <c r="F14" i="4" l="1"/>
  <c r="F13" i="4"/>
  <c r="K45" i="2"/>
  <c r="F10" i="4"/>
  <c r="H46" i="4"/>
  <c r="H39" i="4"/>
  <c r="C45" i="2" l="1"/>
  <c r="K108" i="1" l="1"/>
  <c r="AE108" i="1"/>
  <c r="F37" i="4" s="1"/>
  <c r="AD108" i="1"/>
  <c r="F36" i="4" s="1"/>
  <c r="AC108" i="1"/>
  <c r="F34" i="4" s="1"/>
  <c r="AB108" i="1"/>
  <c r="F35" i="4" s="1"/>
  <c r="AA108" i="1"/>
  <c r="F20" i="4" s="1"/>
  <c r="Z108" i="1"/>
  <c r="Y108" i="1"/>
  <c r="F30" i="4" s="1"/>
  <c r="X108" i="1"/>
  <c r="F29" i="4" s="1"/>
  <c r="W108" i="1"/>
  <c r="F32" i="4" s="1"/>
  <c r="V108" i="1"/>
  <c r="U108" i="1"/>
  <c r="F28" i="4" s="1"/>
  <c r="T108" i="1"/>
  <c r="F27" i="4" s="1"/>
  <c r="S108" i="1"/>
  <c r="F26" i="4" s="1"/>
  <c r="R108" i="1"/>
  <c r="F25" i="4" s="1"/>
  <c r="Q108" i="1"/>
  <c r="F31" i="4" s="1"/>
  <c r="P108" i="1"/>
  <c r="F24" i="4" s="1"/>
  <c r="O108" i="1"/>
  <c r="F22" i="4" s="1"/>
  <c r="N108" i="1"/>
  <c r="F21" i="4" s="1"/>
  <c r="M108" i="1"/>
  <c r="F23" i="4" s="1"/>
  <c r="L108" i="1"/>
  <c r="F18" i="4" s="1"/>
  <c r="F39" i="4" l="1"/>
  <c r="AF108" i="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55" i="4" s="1"/>
  <c r="F22" i="9" s="1"/>
  <c r="G39" i="3" l="1"/>
  <c r="G37" i="3"/>
  <c r="G21" i="3"/>
  <c r="G20" i="3"/>
  <c r="G31" i="3"/>
  <c r="G30" i="3"/>
  <c r="G29" i="3"/>
  <c r="G27" i="3"/>
  <c r="G26" i="3"/>
  <c r="G32" i="3"/>
  <c r="G25" i="3"/>
  <c r="G23" i="3"/>
  <c r="G22" i="3"/>
  <c r="G38" i="3"/>
  <c r="G19" i="3"/>
  <c r="C108" i="1"/>
  <c r="E108" i="1"/>
  <c r="D108" i="1"/>
  <c r="B50" i="5"/>
  <c r="H46" i="9"/>
  <c r="A108" i="1" l="1"/>
  <c r="G41" i="5"/>
  <c r="K8" i="3" l="1"/>
  <c r="K7" i="3"/>
  <c r="C41" i="5"/>
  <c r="I120" i="1" l="1"/>
  <c r="L10" i="2" l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F56" i="4" s="1"/>
  <c r="F23" i="9" s="1"/>
  <c r="G9" i="5" l="1"/>
  <c r="G24" i="3"/>
  <c r="C22" i="10"/>
  <c r="G13" i="3" l="1"/>
  <c r="C16" i="3" l="1"/>
  <c r="G36" i="3"/>
  <c r="G41" i="3" s="1"/>
  <c r="I45" i="2"/>
  <c r="G45" i="2"/>
  <c r="G14" i="3" s="1"/>
  <c r="H45" i="2"/>
  <c r="J45" i="2"/>
  <c r="G15" i="3" s="1"/>
  <c r="F45" i="2"/>
  <c r="R45" i="2"/>
  <c r="Q45" i="2"/>
  <c r="E45" i="2"/>
  <c r="D45" i="2"/>
  <c r="G10" i="3" l="1"/>
  <c r="F9" i="4"/>
  <c r="G9" i="3"/>
  <c r="F8" i="4"/>
  <c r="H47" i="4" s="1"/>
  <c r="F11" i="4"/>
  <c r="G12" i="3"/>
  <c r="G16" i="3"/>
  <c r="G43" i="3" s="1"/>
  <c r="K9" i="3"/>
  <c r="K10" i="3"/>
  <c r="K11" i="3"/>
  <c r="K13" i="3"/>
  <c r="K15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4" i="3"/>
  <c r="K35" i="3"/>
  <c r="K37" i="3"/>
  <c r="K39" i="3"/>
  <c r="E27" i="5"/>
  <c r="H49" i="9" l="1"/>
  <c r="E41" i="3"/>
  <c r="C41" i="3"/>
  <c r="C43" i="3" s="1"/>
  <c r="E16" i="3"/>
  <c r="I9" i="3"/>
  <c r="I16" i="3" s="1"/>
  <c r="H33" i="9"/>
  <c r="E41" i="5"/>
  <c r="E43" i="5" s="1"/>
  <c r="M54" i="2"/>
  <c r="I41" i="5"/>
  <c r="I27" i="5"/>
  <c r="I43" i="5" s="1"/>
  <c r="G27" i="5"/>
  <c r="G43" i="5" s="1"/>
  <c r="E43" i="3" l="1"/>
  <c r="E45" i="3" s="1"/>
  <c r="K33" i="3"/>
  <c r="C27" i="5"/>
  <c r="C43" i="5" s="1"/>
  <c r="K12" i="3"/>
  <c r="H47" i="9" l="1"/>
  <c r="H49" i="4"/>
  <c r="H50" i="4" s="1"/>
  <c r="K16" i="3"/>
  <c r="K19" i="3"/>
  <c r="K41" i="3" s="1"/>
  <c r="I19" i="3"/>
  <c r="I41" i="3" s="1"/>
  <c r="I43" i="3" s="1"/>
  <c r="I45" i="3" s="1"/>
  <c r="H27" i="9" l="1"/>
  <c r="M63" i="2"/>
  <c r="H51" i="9"/>
  <c r="H62" i="4" l="1"/>
  <c r="H35" i="9"/>
  <c r="H40" i="9" s="1"/>
</calcChain>
</file>

<file path=xl/sharedStrings.xml><?xml version="1.0" encoding="utf-8"?>
<sst xmlns="http://schemas.openxmlformats.org/spreadsheetml/2006/main" count="510" uniqueCount="208">
  <si>
    <t>DATE</t>
  </si>
  <si>
    <t>RECEIPTS</t>
  </si>
  <si>
    <t>AMOUNT</t>
  </si>
  <si>
    <t>BALANCE</t>
  </si>
  <si>
    <t>PAYMENTS</t>
  </si>
  <si>
    <t>Min Ref</t>
  </si>
  <si>
    <t>CHEQUE NO.</t>
  </si>
  <si>
    <t>Grass Cutting</t>
  </si>
  <si>
    <t>Audit</t>
  </si>
  <si>
    <t>Insurance</t>
  </si>
  <si>
    <t>VAT</t>
  </si>
  <si>
    <t>Other</t>
  </si>
  <si>
    <t>Balance b/f</t>
  </si>
  <si>
    <t>MINUTE REF</t>
  </si>
  <si>
    <t>GRASS CUTTING</t>
  </si>
  <si>
    <t>INSURANCE</t>
  </si>
  <si>
    <t>ELECTION EXPENSES</t>
  </si>
  <si>
    <t>Variance</t>
  </si>
  <si>
    <t>TOTAL</t>
  </si>
  <si>
    <t>EXPENDITURE</t>
  </si>
  <si>
    <t>OTHER</t>
  </si>
  <si>
    <t>INCOME</t>
  </si>
  <si>
    <t>PRECEPT</t>
  </si>
  <si>
    <t>SUMMARY</t>
  </si>
  <si>
    <t>Opening balances</t>
  </si>
  <si>
    <t>Receipts</t>
  </si>
  <si>
    <t>Less: Payments</t>
  </si>
  <si>
    <t>Closing Balances</t>
  </si>
  <si>
    <t>BANK RECONCILIATION</t>
  </si>
  <si>
    <t>Chairman</t>
  </si>
  <si>
    <t>Responsible Financial Officer</t>
  </si>
  <si>
    <t>Date</t>
  </si>
  <si>
    <t>OVER PAYMENTS</t>
  </si>
  <si>
    <t>Signed………………………………………..</t>
  </si>
  <si>
    <t>EXCESS/(SHORTFALL) OF RECEIPTS</t>
  </si>
  <si>
    <t>Audited body name:</t>
  </si>
  <si>
    <t>Prepared by:___________________________________</t>
  </si>
  <si>
    <t>Date:______________________</t>
  </si>
  <si>
    <t>Approved by;___________________________________</t>
  </si>
  <si>
    <t>£</t>
  </si>
  <si>
    <t>Petty Cash Float</t>
  </si>
  <si>
    <t>The net balances reconcile to the cash book for the year as follows:</t>
  </si>
  <si>
    <t>CASH BOOK</t>
  </si>
  <si>
    <t>Opening Balance</t>
  </si>
  <si>
    <t>Less: Payments in the year</t>
  </si>
  <si>
    <t>Add: Receipts in the year</t>
  </si>
  <si>
    <t>Forecast</t>
  </si>
  <si>
    <t>DALC</t>
  </si>
  <si>
    <t>ASSET REGISTER</t>
  </si>
  <si>
    <t>Date of Purchase</t>
  </si>
  <si>
    <t>Description</t>
  </si>
  <si>
    <t>Location</t>
  </si>
  <si>
    <t>Insured</t>
  </si>
  <si>
    <t>………………………………………………..</t>
  </si>
  <si>
    <t xml:space="preserve">Signed………………………………………………..                    </t>
  </si>
  <si>
    <t>………………………………………………………..</t>
  </si>
  <si>
    <t>SURPLUS / (DEFICIT)</t>
  </si>
  <si>
    <t>Notes:</t>
  </si>
  <si>
    <t>Less: Unpresented Cheques</t>
  </si>
  <si>
    <t>Balance as per Cash Book</t>
  </si>
  <si>
    <t>Balance as per Bank Statement</t>
  </si>
  <si>
    <t>Add: Outstanding banking</t>
  </si>
  <si>
    <t>HMRC</t>
  </si>
  <si>
    <t xml:space="preserve">   Rachel Avery, Parish Clerk &amp; RFO</t>
  </si>
  <si>
    <t>TRAINING</t>
  </si>
  <si>
    <t xml:space="preserve">To be agreed by the Council at the Council meeting on </t>
  </si>
  <si>
    <t>Closing balance per cash book as at 31 March 2016</t>
  </si>
  <si>
    <t xml:space="preserve">Clerk Salary </t>
  </si>
  <si>
    <t>Clerk's Exps</t>
  </si>
  <si>
    <t>CHQ NO.</t>
  </si>
  <si>
    <t>CASH BOOK - YEAR TO 31 MARCH 2017</t>
  </si>
  <si>
    <t>HMRC PAYE/NI</t>
  </si>
  <si>
    <t>DESCRIPTION</t>
  </si>
  <si>
    <t>2017/18 BUDGET</t>
  </si>
  <si>
    <t>Hall hire</t>
  </si>
  <si>
    <t>Elections</t>
  </si>
  <si>
    <t>Maintenenace</t>
  </si>
  <si>
    <t>Grants</t>
  </si>
  <si>
    <t>Cllr expenses</t>
  </si>
  <si>
    <t>ALLOTMENTS</t>
  </si>
  <si>
    <t xml:space="preserve">ACCOUNT NO. 01492299 - BROADHEMPSTON PARISH COUNCIL </t>
  </si>
  <si>
    <t>BROADHEMPSTON PARISH COUNCIL</t>
  </si>
  <si>
    <t xml:space="preserve">ACCOUNT NO. 07735061 - BROADHEMPSTON PARISH COUNCIL </t>
  </si>
  <si>
    <t>Subs</t>
  </si>
  <si>
    <t>PWLB</t>
  </si>
  <si>
    <t>Old VH</t>
  </si>
  <si>
    <t>Play Area</t>
  </si>
  <si>
    <t>INTEREST</t>
  </si>
  <si>
    <t>SUBSCRIPTIONS</t>
  </si>
  <si>
    <t xml:space="preserve">DALC </t>
  </si>
  <si>
    <t>OLD VILLAGE HALL</t>
  </si>
  <si>
    <t>AUDIT</t>
  </si>
  <si>
    <t>HALL HIRE</t>
  </si>
  <si>
    <t>GRANTS</t>
  </si>
  <si>
    <t>PLAY AREA</t>
  </si>
  <si>
    <t>MAINTENANCE</t>
  </si>
  <si>
    <t>PAYROLL</t>
  </si>
  <si>
    <t>RECYCLING CREDITS</t>
  </si>
  <si>
    <t>CLLR EXPENSES/CHAIR ALLOWANCE</t>
  </si>
  <si>
    <t>CLERKS EXPENSES</t>
  </si>
  <si>
    <t>2016/17 ACTUAL</t>
  </si>
  <si>
    <t>Broadhempston Parish Council</t>
  </si>
  <si>
    <t>Simon Sutcliffe, Chairman</t>
  </si>
  <si>
    <t>Treasurers Account No. 01492299</t>
  </si>
  <si>
    <t>Instant Access Account No. 07735061</t>
  </si>
  <si>
    <t>Less: Unpresented Cheques at 31 March 2017</t>
  </si>
  <si>
    <t>P3</t>
  </si>
  <si>
    <t>C</t>
  </si>
  <si>
    <t>REC CRED</t>
  </si>
  <si>
    <t>KCF</t>
  </si>
  <si>
    <t>TDC/DCC (grants etc)</t>
  </si>
  <si>
    <t>P3 (FOOTPATHS)</t>
  </si>
  <si>
    <t>Treasurers' Account. 01492299</t>
  </si>
  <si>
    <t>Instant Access Account. 07735061</t>
  </si>
  <si>
    <t>CTSG</t>
  </si>
  <si>
    <t>Kings Close Field</t>
  </si>
  <si>
    <t>Cost/Value</t>
  </si>
  <si>
    <t>Headlands</t>
  </si>
  <si>
    <t>Small Playing Field</t>
  </si>
  <si>
    <t>Gifted</t>
  </si>
  <si>
    <t>Headlands*</t>
  </si>
  <si>
    <t>Allotments</t>
  </si>
  <si>
    <t>Sports Pavillion and contents*</t>
  </si>
  <si>
    <t>Storage building*</t>
  </si>
  <si>
    <t>Play equipment</t>
  </si>
  <si>
    <t>Seats</t>
  </si>
  <si>
    <t>Village Hall*</t>
  </si>
  <si>
    <t>Parish Chest</t>
  </si>
  <si>
    <t>Hilary Sutcliffe in possession</t>
  </si>
  <si>
    <t>Defibrillator</t>
  </si>
  <si>
    <t>*Subject to a 999 year lease from 01/09/2001 to Broadhempston Village Hall CIO at an annual peppercorn rent</t>
  </si>
  <si>
    <t>SLCC</t>
  </si>
  <si>
    <t>R Avery</t>
  </si>
  <si>
    <t>Smart Wheelie</t>
  </si>
  <si>
    <t>Tozers LLP</t>
  </si>
  <si>
    <t>Playsafety Ltd</t>
  </si>
  <si>
    <t>Historic Towns Forum</t>
  </si>
  <si>
    <t>J Read</t>
  </si>
  <si>
    <t>Broadhempston VH CIO</t>
  </si>
  <si>
    <t>Website</t>
  </si>
  <si>
    <t>Teignbridge DC</t>
  </si>
  <si>
    <t>P Tomkinson</t>
  </si>
  <si>
    <t xml:space="preserve">C Jones </t>
  </si>
  <si>
    <t>09/06/0217</t>
  </si>
  <si>
    <t>Edge Accounting</t>
  </si>
  <si>
    <t>Opus Energy</t>
  </si>
  <si>
    <t>R Southwood</t>
  </si>
  <si>
    <t>S Birbeck</t>
  </si>
  <si>
    <t>Coffee morning donations</t>
  </si>
  <si>
    <t>Transfer</t>
  </si>
  <si>
    <t>TO TA</t>
  </si>
  <si>
    <t>TDC</t>
  </si>
  <si>
    <t>Tozers (Old Village Hall sale)</t>
  </si>
  <si>
    <t>Lloyds</t>
  </si>
  <si>
    <t>Broadhempston WI</t>
  </si>
  <si>
    <t>M Morley</t>
  </si>
  <si>
    <t>INCOME &amp; EXPENDITURE 2017/18</t>
  </si>
  <si>
    <t>2016/17 Actual</t>
  </si>
  <si>
    <t>2017/18 Budget</t>
  </si>
  <si>
    <t>2017/18 to date</t>
  </si>
  <si>
    <t>BROADHEMPSTON PARISH COUNCIL - PROPOSED PRECEPT BUDGET 2018/19</t>
  </si>
  <si>
    <t>2018/19 BUDGET</t>
  </si>
  <si>
    <t>2017/18 ESTIMATED</t>
  </si>
  <si>
    <t>Rendell</t>
  </si>
  <si>
    <t>Broadhempston FC</t>
  </si>
  <si>
    <t>Royal British Legion</t>
  </si>
  <si>
    <t>Grant Thornton UK LLP</t>
  </si>
  <si>
    <t>DD</t>
  </si>
  <si>
    <t>Totnes Fire</t>
  </si>
  <si>
    <t>Ringfenced Funds</t>
  </si>
  <si>
    <t>CIL payment</t>
  </si>
  <si>
    <t>DAA landing site</t>
  </si>
  <si>
    <t>WEBSITE</t>
  </si>
  <si>
    <t>Financial year ending 31 March 2018</t>
  </si>
  <si>
    <t>Balance as per bank statements as at 31 March 2018</t>
  </si>
  <si>
    <t>Less: Unpresented Cheques at 31 March 2018</t>
  </si>
  <si>
    <t>Add: Unbanked receipts as at 31 March 2018</t>
  </si>
  <si>
    <t>Net bank balances as at 31 March 2018</t>
  </si>
  <si>
    <t>RECEIPTS AND PAYMENTS ACCOUNT - YEAR ENDED 31 MARCH 2018</t>
  </si>
  <si>
    <t>budget for same council tax £17868</t>
  </si>
  <si>
    <r>
      <rPr>
        <b/>
        <sz val="10"/>
        <color rgb="FFFF0000"/>
        <rFont val="Arial"/>
        <family val="2"/>
      </rPr>
      <t>DEFICIT</t>
    </r>
    <r>
      <rPr>
        <b/>
        <sz val="10"/>
        <rFont val="Arial"/>
        <family val="2"/>
      </rPr>
      <t>/SURPLUS FOR YEAR</t>
    </r>
  </si>
  <si>
    <t>J Hoyle</t>
  </si>
  <si>
    <t>B Cole</t>
  </si>
  <si>
    <t>M Head</t>
  </si>
  <si>
    <t>M Wright</t>
  </si>
  <si>
    <t>Allotment rent 2017/18-Dickson</t>
  </si>
  <si>
    <t>Allotment rent 2017/18-Richards</t>
  </si>
  <si>
    <t>Broadhempston PCC</t>
  </si>
  <si>
    <t>SJB Signs</t>
  </si>
  <si>
    <t>VILLAGE HALL SALE</t>
  </si>
  <si>
    <t>Community First Insurance</t>
  </si>
  <si>
    <t>Balance as per Bank Statement 31/03/2018</t>
  </si>
  <si>
    <t>ANNUAL RETURN - YEAR ENDED 31 MARCH 2018</t>
  </si>
  <si>
    <t>Year ending</t>
  </si>
  <si>
    <t>Variance %</t>
  </si>
  <si>
    <t>Balances brought forward</t>
  </si>
  <si>
    <t>Annual Precept</t>
  </si>
  <si>
    <t>Total other receipts</t>
  </si>
  <si>
    <t>Staff costs</t>
  </si>
  <si>
    <t>Loan Interest/capital repayments</t>
  </si>
  <si>
    <t>Total Other Payments</t>
  </si>
  <si>
    <t>Inter Account Transfers</t>
  </si>
  <si>
    <t>Balances carried forward</t>
  </si>
  <si>
    <t>Total cash and investments</t>
  </si>
  <si>
    <t>Total fixed assets and long term borrowing</t>
  </si>
  <si>
    <t>Total borrowings</t>
  </si>
  <si>
    <t>DCC</t>
  </si>
  <si>
    <t>P3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</si>
</sst>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F800]dddd\,\ mmmm\ dd\,\ yyyy"/>
    <numFmt numFmtId="165" formatCode="&quot;£&quot;#,##0.00"/>
    <numFmt numFmtId="166" formatCode="dd/mm/yyyy;@"/>
    <numFmt numFmtId="167" formatCode="0.0"/>
  </numFmts>
  <fonts count="20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2" fontId="0" fillId="0" borderId="0" xfId="0" applyNumberFormat="1"/>
    <xf numFmtId="1" fontId="0" fillId="0" borderId="0" xfId="0" applyNumberFormat="1"/>
    <xf numFmtId="0" fontId="0" fillId="0" borderId="0" xfId="0" applyAlignment="1"/>
    <xf numFmtId="2" fontId="0" fillId="0" borderId="0" xfId="0" applyNumberFormat="1" applyAlignment="1">
      <alignment wrapText="1"/>
    </xf>
    <xf numFmtId="1" fontId="0" fillId="0" borderId="0" xfId="0" applyNumberFormat="1" applyAlignment="1">
      <alignment horizontal="center" wrapText="1"/>
    </xf>
    <xf numFmtId="2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4" fontId="0" fillId="0" borderId="0" xfId="0" applyNumberFormat="1"/>
    <xf numFmtId="2" fontId="0" fillId="0" borderId="1" xfId="0" applyNumberFormat="1" applyBorder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wrapText="1"/>
    </xf>
    <xf numFmtId="2" fontId="0" fillId="0" borderId="0" xfId="0" applyNumberFormat="1" applyAlignment="1">
      <alignment horizontal="right"/>
    </xf>
    <xf numFmtId="2" fontId="0" fillId="0" borderId="2" xfId="0" applyNumberFormat="1" applyBorder="1"/>
    <xf numFmtId="2" fontId="0" fillId="0" borderId="0" xfId="0" applyNumberFormat="1" applyBorder="1"/>
    <xf numFmtId="164" fontId="0" fillId="0" borderId="0" xfId="0" applyNumberFormat="1" applyAlignment="1">
      <alignment horizontal="left"/>
    </xf>
    <xf numFmtId="0" fontId="0" fillId="0" borderId="2" xfId="0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4" fontId="0" fillId="0" borderId="2" xfId="0" applyNumberFormat="1" applyBorder="1"/>
    <xf numFmtId="4" fontId="0" fillId="0" borderId="1" xfId="0" applyNumberFormat="1" applyBorder="1"/>
    <xf numFmtId="4" fontId="0" fillId="0" borderId="0" xfId="0" applyNumberFormat="1" applyBorder="1"/>
    <xf numFmtId="4" fontId="0" fillId="0" borderId="3" xfId="0" applyNumberFormat="1" applyBorder="1"/>
    <xf numFmtId="0" fontId="8" fillId="0" borderId="0" xfId="0" applyFont="1"/>
    <xf numFmtId="2" fontId="8" fillId="0" borderId="0" xfId="0" applyNumberFormat="1" applyFont="1"/>
    <xf numFmtId="0" fontId="0" fillId="0" borderId="3" xfId="0" applyBorder="1"/>
    <xf numFmtId="14" fontId="8" fillId="0" borderId="0" xfId="0" applyNumberFormat="1" applyFont="1"/>
    <xf numFmtId="17" fontId="8" fillId="0" borderId="0" xfId="0" applyNumberFormat="1" applyFont="1"/>
    <xf numFmtId="0" fontId="1" fillId="0" borderId="0" xfId="0" applyFont="1" applyAlignment="1">
      <alignment wrapText="1"/>
    </xf>
    <xf numFmtId="4" fontId="1" fillId="0" borderId="1" xfId="0" applyNumberFormat="1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right" wrapText="1"/>
    </xf>
    <xf numFmtId="2" fontId="8" fillId="0" borderId="0" xfId="0" applyNumberFormat="1" applyFont="1" applyAlignment="1">
      <alignment horizontal="right"/>
    </xf>
    <xf numFmtId="2" fontId="8" fillId="0" borderId="0" xfId="0" applyNumberFormat="1" applyFont="1" applyAlignment="1"/>
    <xf numFmtId="0" fontId="8" fillId="0" borderId="0" xfId="0" applyFont="1" applyAlignment="1"/>
    <xf numFmtId="2" fontId="8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66" fontId="0" fillId="0" borderId="0" xfId="0" applyNumberFormat="1"/>
    <xf numFmtId="2" fontId="0" fillId="0" borderId="0" xfId="0" applyNumberFormat="1" applyAlignment="1"/>
    <xf numFmtId="2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1" fontId="0" fillId="0" borderId="0" xfId="0" applyNumberFormat="1" applyAlignment="1">
      <alignment horizontal="right"/>
    </xf>
    <xf numFmtId="1" fontId="8" fillId="0" borderId="0" xfId="0" applyNumberFormat="1" applyFont="1"/>
    <xf numFmtId="0" fontId="0" fillId="0" borderId="0" xfId="0" applyAlignment="1">
      <alignment horizontal="left"/>
    </xf>
    <xf numFmtId="2" fontId="0" fillId="0" borderId="4" xfId="0" applyNumberFormat="1" applyBorder="1"/>
    <xf numFmtId="2" fontId="8" fillId="0" borderId="0" xfId="0" applyNumberFormat="1" applyFont="1" applyBorder="1" applyAlignment="1"/>
    <xf numFmtId="2" fontId="1" fillId="0" borderId="0" xfId="0" applyNumberFormat="1" applyFont="1"/>
    <xf numFmtId="4" fontId="8" fillId="0" borderId="0" xfId="0" applyNumberFormat="1" applyFont="1"/>
    <xf numFmtId="2" fontId="8" fillId="0" borderId="0" xfId="0" applyNumberFormat="1" applyFont="1" applyBorder="1"/>
    <xf numFmtId="0" fontId="1" fillId="0" borderId="0" xfId="0" applyFont="1" applyAlignment="1">
      <alignment horizontal="center" vertical="center"/>
    </xf>
    <xf numFmtId="43" fontId="0" fillId="0" borderId="0" xfId="0" applyNumberFormat="1"/>
    <xf numFmtId="43" fontId="8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2" fontId="10" fillId="0" borderId="0" xfId="0" applyNumberFormat="1" applyFont="1"/>
    <xf numFmtId="0" fontId="10" fillId="0" borderId="0" xfId="0" applyFont="1" applyAlignment="1"/>
    <xf numFmtId="2" fontId="10" fillId="0" borderId="0" xfId="0" applyNumberFormat="1" applyFont="1" applyAlignment="1"/>
    <xf numFmtId="0" fontId="11" fillId="0" borderId="0" xfId="0" applyFont="1" applyAlignment="1">
      <alignment wrapText="1"/>
    </xf>
    <xf numFmtId="2" fontId="10" fillId="0" borderId="0" xfId="0" applyNumberFormat="1" applyFont="1" applyAlignment="1">
      <alignment wrapText="1"/>
    </xf>
    <xf numFmtId="2" fontId="11" fillId="0" borderId="0" xfId="0" applyNumberFormat="1" applyFont="1" applyAlignment="1">
      <alignment horizontal="center" wrapText="1"/>
    </xf>
    <xf numFmtId="1" fontId="10" fillId="0" borderId="0" xfId="0" applyNumberFormat="1" applyFont="1" applyAlignment="1">
      <alignment horizontal="center" wrapText="1"/>
    </xf>
    <xf numFmtId="2" fontId="10" fillId="0" borderId="0" xfId="0" applyNumberFormat="1" applyFont="1" applyAlignment="1">
      <alignment horizontal="center" wrapText="1"/>
    </xf>
    <xf numFmtId="14" fontId="10" fillId="0" borderId="0" xfId="0" applyNumberFormat="1" applyFont="1"/>
    <xf numFmtId="2" fontId="11" fillId="0" borderId="0" xfId="0" applyNumberFormat="1" applyFont="1"/>
    <xf numFmtId="0" fontId="10" fillId="0" borderId="2" xfId="0" applyFont="1" applyBorder="1" applyAlignment="1"/>
    <xf numFmtId="167" fontId="10" fillId="0" borderId="0" xfId="0" applyNumberFormat="1" applyFont="1"/>
    <xf numFmtId="2" fontId="10" fillId="0" borderId="1" xfId="0" applyNumberFormat="1" applyFont="1" applyBorder="1"/>
    <xf numFmtId="2" fontId="10" fillId="0" borderId="3" xfId="0" applyNumberFormat="1" applyFont="1" applyBorder="1" applyAlignment="1"/>
    <xf numFmtId="2" fontId="10" fillId="0" borderId="2" xfId="0" applyNumberFormat="1" applyFont="1" applyBorder="1"/>
    <xf numFmtId="0" fontId="10" fillId="0" borderId="2" xfId="0" applyFont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5" fillId="0" borderId="0" xfId="0" applyFont="1"/>
    <xf numFmtId="0" fontId="17" fillId="0" borderId="0" xfId="0" applyFont="1" applyAlignment="1">
      <alignment horizontal="left"/>
    </xf>
    <xf numFmtId="4" fontId="17" fillId="0" borderId="0" xfId="0" applyNumberFormat="1" applyFont="1" applyAlignment="1"/>
    <xf numFmtId="4" fontId="13" fillId="0" borderId="0" xfId="0" applyNumberFormat="1" applyFont="1"/>
    <xf numFmtId="0" fontId="17" fillId="0" borderId="0" xfId="0" applyFont="1" applyAlignment="1"/>
    <xf numFmtId="4" fontId="13" fillId="0" borderId="0" xfId="0" applyNumberFormat="1" applyFont="1" applyBorder="1"/>
    <xf numFmtId="0" fontId="17" fillId="0" borderId="0" xfId="0" applyFont="1"/>
    <xf numFmtId="0" fontId="13" fillId="0" borderId="0" xfId="0" applyFont="1" applyBorder="1"/>
    <xf numFmtId="0" fontId="16" fillId="0" borderId="0" xfId="0" applyFont="1"/>
    <xf numFmtId="4" fontId="13" fillId="0" borderId="3" xfId="0" applyNumberFormat="1" applyFont="1" applyBorder="1"/>
    <xf numFmtId="4" fontId="13" fillId="0" borderId="2" xfId="0" applyNumberFormat="1" applyFont="1" applyBorder="1"/>
    <xf numFmtId="4" fontId="13" fillId="0" borderId="1" xfId="0" applyNumberFormat="1" applyFont="1" applyBorder="1"/>
    <xf numFmtId="14" fontId="13" fillId="0" borderId="0" xfId="0" applyNumberFormat="1" applyFont="1"/>
    <xf numFmtId="165" fontId="13" fillId="0" borderId="0" xfId="0" applyNumberFormat="1" applyFont="1"/>
    <xf numFmtId="2" fontId="0" fillId="0" borderId="0" xfId="0" applyNumberFormat="1" applyFont="1"/>
    <xf numFmtId="4" fontId="18" fillId="0" borderId="3" xfId="0" applyNumberFormat="1" applyFont="1" applyBorder="1"/>
    <xf numFmtId="4" fontId="0" fillId="0" borderId="4" xfId="0" applyNumberFormat="1" applyBorder="1"/>
    <xf numFmtId="2" fontId="13" fillId="0" borderId="0" xfId="0" applyNumberFormat="1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25"/>
  <sheetViews>
    <sheetView topLeftCell="A6" zoomScaleNormal="100" workbookViewId="0">
      <pane ySplit="1584" topLeftCell="A90" activePane="bottomLeft"/>
      <selection activeCell="C6" sqref="C1:C1048576"/>
      <selection pane="bottomLeft" activeCell="E108" sqref="E108"/>
    </sheetView>
  </sheetViews>
  <sheetFormatPr defaultRowHeight="13.2" x14ac:dyDescent="0.25"/>
  <cols>
    <col min="1" max="1" width="10.33203125" customWidth="1"/>
    <col min="2" max="2" width="13.6640625" bestFit="1" customWidth="1"/>
    <col min="3" max="3" width="9.6640625" style="2" bestFit="1" customWidth="1"/>
    <col min="4" max="4" width="9.6640625" style="2" customWidth="1"/>
    <col min="5" max="5" width="9.5546875" bestFit="1" customWidth="1"/>
    <col min="6" max="6" width="10.109375" bestFit="1" customWidth="1"/>
    <col min="7" max="7" width="24.5546875" bestFit="1" customWidth="1"/>
    <col min="8" max="8" width="3.77734375" customWidth="1"/>
    <col min="9" max="9" width="7.5546875" bestFit="1" customWidth="1"/>
    <col min="10" max="10" width="8.5546875" customWidth="1"/>
    <col min="13" max="13" width="7.5546875" bestFit="1" customWidth="1"/>
    <col min="14" max="14" width="9.109375" customWidth="1"/>
    <col min="15" max="15" width="6.88671875" customWidth="1"/>
    <col min="16" max="16" width="6.44140625" bestFit="1" customWidth="1"/>
    <col min="17" max="17" width="6.5546875" bestFit="1" customWidth="1"/>
    <col min="20" max="20" width="7.5546875" customWidth="1"/>
    <col min="21" max="21" width="6.5546875" bestFit="1" customWidth="1"/>
    <col min="22" max="22" width="7.33203125" customWidth="1"/>
    <col min="23" max="23" width="6.5546875" customWidth="1"/>
    <col min="24" max="24" width="7.6640625" customWidth="1"/>
    <col min="25" max="25" width="8" customWidth="1"/>
    <col min="26" max="26" width="6.5546875" bestFit="1" customWidth="1"/>
    <col min="27" max="27" width="7.6640625" bestFit="1" customWidth="1"/>
    <col min="28" max="28" width="7.21875" customWidth="1"/>
    <col min="29" max="29" width="7.6640625" customWidth="1"/>
    <col min="31" max="31" width="8.88671875" style="58"/>
    <col min="32" max="32" width="11" customWidth="1"/>
  </cols>
  <sheetData>
    <row r="1" spans="1:31" x14ac:dyDescent="0.25">
      <c r="A1" s="1" t="s">
        <v>81</v>
      </c>
      <c r="E1" s="2"/>
      <c r="F1" s="2"/>
      <c r="J1" s="3"/>
      <c r="K1" s="2"/>
      <c r="L1" s="2"/>
    </row>
    <row r="2" spans="1:31" x14ac:dyDescent="0.25">
      <c r="A2" s="1"/>
      <c r="E2" s="2"/>
      <c r="F2" s="2"/>
      <c r="J2" s="3"/>
      <c r="K2" s="2"/>
      <c r="L2" s="2"/>
    </row>
    <row r="3" spans="1:31" x14ac:dyDescent="0.25">
      <c r="A3" s="1" t="s">
        <v>70</v>
      </c>
      <c r="B3" s="4"/>
      <c r="C3" s="46"/>
      <c r="D3" s="46"/>
      <c r="E3" s="2"/>
      <c r="F3" s="2"/>
      <c r="J3" s="3"/>
      <c r="K3" s="2"/>
      <c r="L3" s="2"/>
    </row>
    <row r="4" spans="1:31" x14ac:dyDescent="0.25">
      <c r="A4" s="1"/>
      <c r="B4" s="4"/>
      <c r="C4" s="46"/>
      <c r="D4" s="46"/>
      <c r="E4" s="2"/>
      <c r="F4" s="2"/>
      <c r="J4" s="3"/>
      <c r="K4" s="2"/>
      <c r="L4" s="2"/>
    </row>
    <row r="5" spans="1:31" x14ac:dyDescent="0.25">
      <c r="A5" s="1" t="s">
        <v>80</v>
      </c>
      <c r="B5" s="4"/>
      <c r="C5" s="46"/>
      <c r="D5" s="46"/>
      <c r="E5" s="2"/>
      <c r="F5" s="2"/>
      <c r="J5" s="3"/>
      <c r="K5" s="2"/>
      <c r="L5" s="2"/>
    </row>
    <row r="6" spans="1:31" ht="39.6" x14ac:dyDescent="0.25">
      <c r="A6" t="s">
        <v>0</v>
      </c>
      <c r="B6" s="4" t="s">
        <v>1</v>
      </c>
      <c r="C6" s="41" t="s">
        <v>22</v>
      </c>
      <c r="D6" s="41" t="s">
        <v>79</v>
      </c>
      <c r="E6" s="31" t="s">
        <v>20</v>
      </c>
      <c r="F6" s="2" t="s">
        <v>3</v>
      </c>
      <c r="G6" s="2" t="s">
        <v>4</v>
      </c>
      <c r="H6" s="2" t="s">
        <v>107</v>
      </c>
      <c r="I6" s="5" t="s">
        <v>5</v>
      </c>
      <c r="J6" s="6" t="s">
        <v>69</v>
      </c>
      <c r="K6" s="7" t="s">
        <v>2</v>
      </c>
      <c r="L6" s="47" t="s">
        <v>83</v>
      </c>
      <c r="M6" s="7" t="s">
        <v>7</v>
      </c>
      <c r="N6" s="7" t="s">
        <v>86</v>
      </c>
      <c r="O6" s="47" t="s">
        <v>76</v>
      </c>
      <c r="P6" s="47" t="s">
        <v>74</v>
      </c>
      <c r="Q6" s="8" t="s">
        <v>8</v>
      </c>
      <c r="R6" s="8" t="s">
        <v>9</v>
      </c>
      <c r="S6" s="48" t="s">
        <v>77</v>
      </c>
      <c r="T6" s="8" t="s">
        <v>67</v>
      </c>
      <c r="U6" s="8" t="s">
        <v>68</v>
      </c>
      <c r="V6" s="48" t="s">
        <v>71</v>
      </c>
      <c r="W6" s="48" t="s">
        <v>78</v>
      </c>
      <c r="X6" s="48" t="s">
        <v>84</v>
      </c>
      <c r="Y6" s="48" t="s">
        <v>85</v>
      </c>
      <c r="Z6" s="48" t="s">
        <v>47</v>
      </c>
      <c r="AA6" s="48" t="s">
        <v>75</v>
      </c>
      <c r="AB6" s="48" t="s">
        <v>106</v>
      </c>
      <c r="AC6" s="48" t="s">
        <v>139</v>
      </c>
      <c r="AD6" s="8" t="s">
        <v>11</v>
      </c>
      <c r="AE6" s="59" t="s">
        <v>10</v>
      </c>
    </row>
    <row r="7" spans="1:31" x14ac:dyDescent="0.25">
      <c r="A7" s="33">
        <v>42826</v>
      </c>
      <c r="B7" s="10" t="s">
        <v>12</v>
      </c>
      <c r="E7" s="2"/>
      <c r="F7" s="2">
        <v>1471.04</v>
      </c>
      <c r="G7" s="10"/>
      <c r="H7" s="10"/>
      <c r="I7" s="10"/>
      <c r="J7" s="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1" x14ac:dyDescent="0.25">
      <c r="A8" s="10">
        <v>42838</v>
      </c>
      <c r="B8" t="s">
        <v>153</v>
      </c>
      <c r="E8" s="2">
        <v>4000</v>
      </c>
      <c r="F8" s="2">
        <f>F7+C8+D8+E8-K8</f>
        <v>5471.04</v>
      </c>
      <c r="H8" t="s">
        <v>107</v>
      </c>
      <c r="I8" s="10"/>
      <c r="J8" s="3"/>
      <c r="K8" s="2"/>
      <c r="L8" s="2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1" x14ac:dyDescent="0.25">
      <c r="A9" s="10">
        <v>42838</v>
      </c>
      <c r="E9" s="2"/>
      <c r="F9" s="2">
        <f t="shared" ref="F9:F72" si="0">F8+C9+D9+E9-K9</f>
        <v>5420.7</v>
      </c>
      <c r="G9" s="33" t="s">
        <v>131</v>
      </c>
      <c r="H9" s="33" t="s">
        <v>107</v>
      </c>
      <c r="I9" s="10"/>
      <c r="J9" s="3">
        <v>872</v>
      </c>
      <c r="K9" s="11">
        <v>50.34</v>
      </c>
      <c r="L9" s="11">
        <v>50.34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1" x14ac:dyDescent="0.25">
      <c r="A10" s="10">
        <v>42838</v>
      </c>
      <c r="B10" s="30"/>
      <c r="E10" s="2"/>
      <c r="F10" s="2">
        <f t="shared" si="0"/>
        <v>5406.71</v>
      </c>
      <c r="G10" s="33" t="s">
        <v>132</v>
      </c>
      <c r="H10" s="33" t="s">
        <v>107</v>
      </c>
      <c r="I10" s="10"/>
      <c r="J10" s="3"/>
      <c r="K10" s="11">
        <v>13.99</v>
      </c>
      <c r="L10" s="11"/>
      <c r="M10" s="11"/>
      <c r="N10" s="11"/>
      <c r="O10" s="11"/>
      <c r="P10" s="11"/>
      <c r="Q10" s="11"/>
      <c r="R10" s="11"/>
      <c r="S10" s="11"/>
      <c r="T10" s="11"/>
      <c r="U10" s="11">
        <v>13.99</v>
      </c>
      <c r="V10" s="11"/>
      <c r="W10" s="11"/>
      <c r="X10" s="11"/>
      <c r="Y10" s="11"/>
      <c r="Z10" s="11"/>
      <c r="AA10" s="11"/>
      <c r="AB10" s="11"/>
      <c r="AC10" s="11"/>
      <c r="AD10" s="11"/>
    </row>
    <row r="11" spans="1:31" x14ac:dyDescent="0.25">
      <c r="A11" s="10">
        <v>42838</v>
      </c>
      <c r="E11" s="2"/>
      <c r="F11" s="2">
        <f t="shared" si="0"/>
        <v>4739.1099999999997</v>
      </c>
      <c r="G11" s="10" t="s">
        <v>132</v>
      </c>
      <c r="H11" s="33" t="s">
        <v>107</v>
      </c>
      <c r="I11" s="10"/>
      <c r="J11" s="3"/>
      <c r="K11" s="11">
        <v>667.6</v>
      </c>
      <c r="L11" s="11"/>
      <c r="M11" s="11"/>
      <c r="N11" s="11"/>
      <c r="O11" s="11"/>
      <c r="P11" s="11"/>
      <c r="Q11" s="11"/>
      <c r="R11" s="11"/>
      <c r="S11" s="11"/>
      <c r="T11" s="11">
        <v>667.6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1" x14ac:dyDescent="0.25">
      <c r="A12" s="10">
        <v>42838</v>
      </c>
      <c r="E12" s="2"/>
      <c r="F12" s="2">
        <f t="shared" si="0"/>
        <v>4684.91</v>
      </c>
      <c r="G12" s="10" t="s">
        <v>62</v>
      </c>
      <c r="H12" s="33" t="s">
        <v>107</v>
      </c>
      <c r="I12" s="10"/>
      <c r="J12" s="3"/>
      <c r="K12" s="11">
        <v>54.2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>
        <v>54.2</v>
      </c>
      <c r="W12" s="11"/>
      <c r="X12" s="11"/>
      <c r="Y12" s="11"/>
      <c r="Z12" s="11"/>
      <c r="AA12" s="11"/>
      <c r="AB12" s="11"/>
      <c r="AC12" s="11"/>
      <c r="AD12" s="11"/>
    </row>
    <row r="13" spans="1:31" x14ac:dyDescent="0.25">
      <c r="A13" s="33">
        <v>42838</v>
      </c>
      <c r="B13" s="30"/>
      <c r="E13" s="2"/>
      <c r="F13" s="2">
        <f t="shared" si="0"/>
        <v>4604.91</v>
      </c>
      <c r="G13" s="33" t="s">
        <v>133</v>
      </c>
      <c r="H13" s="33" t="s">
        <v>107</v>
      </c>
      <c r="I13" s="10"/>
      <c r="J13" s="3"/>
      <c r="K13" s="11">
        <v>80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>
        <v>80</v>
      </c>
    </row>
    <row r="14" spans="1:31" x14ac:dyDescent="0.25">
      <c r="A14" s="10">
        <v>42838</v>
      </c>
      <c r="E14" s="2"/>
      <c r="F14" s="2">
        <f t="shared" si="0"/>
        <v>3683.91</v>
      </c>
      <c r="G14" s="10" t="s">
        <v>134</v>
      </c>
      <c r="H14" s="33" t="s">
        <v>107</v>
      </c>
      <c r="I14" s="10"/>
      <c r="J14" s="3"/>
      <c r="K14" s="11">
        <v>921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>
        <v>771</v>
      </c>
      <c r="Z14" s="11"/>
      <c r="AA14" s="11"/>
      <c r="AB14" s="11"/>
      <c r="AC14" s="11"/>
      <c r="AD14" s="11"/>
      <c r="AE14" s="58">
        <v>150</v>
      </c>
    </row>
    <row r="15" spans="1:31" x14ac:dyDescent="0.25">
      <c r="A15" s="33">
        <v>42838</v>
      </c>
      <c r="E15" s="2"/>
      <c r="F15" s="2">
        <f t="shared" si="0"/>
        <v>3570.5099999999998</v>
      </c>
      <c r="G15" s="33" t="s">
        <v>135</v>
      </c>
      <c r="H15" s="33" t="s">
        <v>107</v>
      </c>
      <c r="I15" s="10"/>
      <c r="J15" s="50"/>
      <c r="K15" s="11">
        <v>113.4</v>
      </c>
      <c r="L15" s="11"/>
      <c r="M15" s="11"/>
      <c r="N15" s="11">
        <v>94.5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58">
        <v>18.899999999999999</v>
      </c>
    </row>
    <row r="16" spans="1:31" x14ac:dyDescent="0.25">
      <c r="A16" s="10">
        <v>42838</v>
      </c>
      <c r="E16" s="2"/>
      <c r="F16" s="2">
        <f t="shared" si="0"/>
        <v>3535.5099999999998</v>
      </c>
      <c r="G16" s="33" t="s">
        <v>136</v>
      </c>
      <c r="H16" s="33" t="s">
        <v>107</v>
      </c>
      <c r="I16" s="10"/>
      <c r="J16" s="50"/>
      <c r="K16" s="11">
        <v>35</v>
      </c>
      <c r="L16" s="11">
        <v>35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</row>
    <row r="17" spans="1:31" x14ac:dyDescent="0.25">
      <c r="A17" s="10">
        <v>42838</v>
      </c>
      <c r="E17" s="2"/>
      <c r="F17" s="2">
        <f t="shared" si="0"/>
        <v>3505.5099999999998</v>
      </c>
      <c r="G17" s="33" t="s">
        <v>47</v>
      </c>
      <c r="H17" s="33" t="s">
        <v>107</v>
      </c>
      <c r="I17" s="10"/>
      <c r="J17" s="50"/>
      <c r="K17" s="11">
        <v>30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>
        <v>25</v>
      </c>
      <c r="X17" s="11"/>
      <c r="Y17" s="11"/>
      <c r="Z17" s="11"/>
      <c r="AA17" s="11"/>
      <c r="AB17" s="11"/>
      <c r="AC17" s="11"/>
      <c r="AD17" s="11"/>
      <c r="AE17" s="58">
        <v>5</v>
      </c>
    </row>
    <row r="18" spans="1:31" x14ac:dyDescent="0.25">
      <c r="A18" s="10">
        <v>42865</v>
      </c>
      <c r="E18" s="2"/>
      <c r="F18" s="2">
        <f t="shared" si="0"/>
        <v>2576.5</v>
      </c>
      <c r="G18" s="33" t="s">
        <v>84</v>
      </c>
      <c r="H18" s="33" t="s">
        <v>107</v>
      </c>
      <c r="I18" s="10"/>
      <c r="J18" s="50"/>
      <c r="K18" s="11">
        <v>929.01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>
        <v>929.01</v>
      </c>
      <c r="Y18" s="11"/>
      <c r="Z18" s="11"/>
      <c r="AA18" s="11"/>
      <c r="AB18" s="11"/>
      <c r="AC18" s="11"/>
      <c r="AD18" s="11"/>
    </row>
    <row r="19" spans="1:31" x14ac:dyDescent="0.25">
      <c r="A19" s="10">
        <v>42867</v>
      </c>
      <c r="B19" s="51"/>
      <c r="E19" s="2"/>
      <c r="F19" s="2">
        <f t="shared" si="0"/>
        <v>2516.98</v>
      </c>
      <c r="G19" s="33" t="s">
        <v>132</v>
      </c>
      <c r="H19" s="33" t="s">
        <v>107</v>
      </c>
      <c r="I19" s="10"/>
      <c r="J19" s="3"/>
      <c r="K19" s="11">
        <v>59.52</v>
      </c>
      <c r="L19" s="11"/>
      <c r="M19" s="11"/>
      <c r="N19" s="11"/>
      <c r="O19" s="11"/>
      <c r="P19" s="11"/>
      <c r="Q19" s="11"/>
      <c r="R19" s="11"/>
      <c r="S19" s="11"/>
      <c r="T19" s="11"/>
      <c r="U19" s="11">
        <v>59.52</v>
      </c>
      <c r="V19" s="11"/>
      <c r="W19" s="11"/>
      <c r="X19" s="11"/>
      <c r="Y19" s="11"/>
      <c r="Z19" s="11"/>
      <c r="AA19" s="11"/>
      <c r="AB19" s="11"/>
      <c r="AC19" s="11"/>
      <c r="AD19" s="11"/>
    </row>
    <row r="20" spans="1:31" x14ac:dyDescent="0.25">
      <c r="A20" s="10">
        <v>42867</v>
      </c>
      <c r="E20" s="2"/>
      <c r="F20" s="2">
        <f t="shared" si="0"/>
        <v>1957.58</v>
      </c>
      <c r="G20" s="33" t="s">
        <v>132</v>
      </c>
      <c r="H20" s="33" t="s">
        <v>107</v>
      </c>
      <c r="I20" s="10"/>
      <c r="J20" s="3"/>
      <c r="K20" s="11">
        <v>559.4</v>
      </c>
      <c r="L20" s="11"/>
      <c r="M20" s="11"/>
      <c r="N20" s="11"/>
      <c r="O20" s="11"/>
      <c r="P20" s="11"/>
      <c r="Q20" s="11"/>
      <c r="R20" s="11"/>
      <c r="S20" s="11"/>
      <c r="T20" s="11">
        <v>559.4</v>
      </c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pans="1:31" x14ac:dyDescent="0.25">
      <c r="A21" s="10">
        <v>42867</v>
      </c>
      <c r="E21" s="2"/>
      <c r="F21" s="2">
        <f t="shared" si="0"/>
        <v>1916.98</v>
      </c>
      <c r="G21" s="33" t="s">
        <v>62</v>
      </c>
      <c r="H21" s="33" t="s">
        <v>107</v>
      </c>
      <c r="I21" s="10"/>
      <c r="J21" s="49"/>
      <c r="K21" s="11">
        <v>40.6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>
        <v>40.6</v>
      </c>
      <c r="W21" s="11"/>
      <c r="X21" s="11"/>
      <c r="Y21" s="11"/>
      <c r="Z21" s="11"/>
      <c r="AA21" s="11"/>
      <c r="AB21" s="11"/>
      <c r="AC21" s="11"/>
      <c r="AD21" s="11"/>
    </row>
    <row r="22" spans="1:31" x14ac:dyDescent="0.25">
      <c r="A22" s="10">
        <v>42867</v>
      </c>
      <c r="B22" s="30"/>
      <c r="E22" s="2"/>
      <c r="F22" s="2">
        <f t="shared" si="0"/>
        <v>1760.48</v>
      </c>
      <c r="G22" s="10" t="s">
        <v>137</v>
      </c>
      <c r="H22" s="33" t="s">
        <v>107</v>
      </c>
      <c r="I22" s="10"/>
      <c r="J22" s="3">
        <v>873</v>
      </c>
      <c r="K22" s="11">
        <v>156.5</v>
      </c>
      <c r="L22" s="11"/>
      <c r="M22" s="11"/>
      <c r="N22" s="11">
        <v>156.5</v>
      </c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</row>
    <row r="23" spans="1:31" x14ac:dyDescent="0.25">
      <c r="A23" s="10">
        <v>42867</v>
      </c>
      <c r="B23" s="30"/>
      <c r="E23" s="2"/>
      <c r="F23" s="2">
        <f t="shared" si="0"/>
        <v>1754.63</v>
      </c>
      <c r="G23" s="10" t="s">
        <v>142</v>
      </c>
      <c r="H23" s="33" t="s">
        <v>107</v>
      </c>
      <c r="I23" s="10"/>
      <c r="J23" s="3"/>
      <c r="K23" s="11">
        <v>5.85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>
        <v>5.85</v>
      </c>
    </row>
    <row r="24" spans="1:31" x14ac:dyDescent="0.25">
      <c r="A24" s="10">
        <v>42867</v>
      </c>
      <c r="B24" s="30"/>
      <c r="E24" s="2"/>
      <c r="F24" s="2">
        <f t="shared" si="0"/>
        <v>1694.63</v>
      </c>
      <c r="G24" s="10" t="s">
        <v>138</v>
      </c>
      <c r="H24" s="33" t="s">
        <v>107</v>
      </c>
      <c r="I24" s="10"/>
      <c r="J24" s="3"/>
      <c r="K24" s="11">
        <v>60</v>
      </c>
      <c r="L24" s="11"/>
      <c r="M24" s="11"/>
      <c r="N24" s="11"/>
      <c r="O24" s="11"/>
      <c r="P24" s="11">
        <v>60</v>
      </c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</row>
    <row r="25" spans="1:31" x14ac:dyDescent="0.25">
      <c r="A25" s="10">
        <v>42867</v>
      </c>
      <c r="B25" s="30"/>
      <c r="E25" s="2"/>
      <c r="F25" s="2">
        <f t="shared" si="0"/>
        <v>1618.63</v>
      </c>
      <c r="G25" s="33" t="s">
        <v>138</v>
      </c>
      <c r="H25" s="33" t="s">
        <v>107</v>
      </c>
      <c r="I25" s="10"/>
      <c r="J25" s="50"/>
      <c r="K25" s="11">
        <v>76</v>
      </c>
      <c r="L25" s="11"/>
      <c r="M25" s="11"/>
      <c r="N25" s="11"/>
      <c r="O25" s="11"/>
      <c r="P25" s="11">
        <v>76</v>
      </c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</row>
    <row r="26" spans="1:31" x14ac:dyDescent="0.25">
      <c r="A26" s="10">
        <v>42867</v>
      </c>
      <c r="B26" s="30"/>
      <c r="E26" s="2"/>
      <c r="F26" s="2">
        <f t="shared" si="0"/>
        <v>1544.2800000000002</v>
      </c>
      <c r="G26" s="33" t="s">
        <v>132</v>
      </c>
      <c r="H26" s="33" t="s">
        <v>107</v>
      </c>
      <c r="I26" s="10"/>
      <c r="J26" s="50"/>
      <c r="K26" s="11">
        <v>74.349999999999994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>
        <v>61.88</v>
      </c>
      <c r="AD26" s="11"/>
      <c r="AE26" s="58">
        <v>12.47</v>
      </c>
    </row>
    <row r="27" spans="1:31" x14ac:dyDescent="0.25">
      <c r="A27" s="10">
        <v>42867</v>
      </c>
      <c r="B27" s="30"/>
      <c r="E27" s="2"/>
      <c r="F27" s="2">
        <f t="shared" si="0"/>
        <v>1517.9400000000003</v>
      </c>
      <c r="G27" s="10" t="s">
        <v>132</v>
      </c>
      <c r="H27" s="33" t="s">
        <v>107</v>
      </c>
      <c r="I27" s="10"/>
      <c r="J27" s="3"/>
      <c r="K27" s="11">
        <v>26.34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>
        <v>21.95</v>
      </c>
      <c r="AD27" s="11"/>
      <c r="AE27" s="58">
        <v>4.3899999999999997</v>
      </c>
    </row>
    <row r="28" spans="1:31" x14ac:dyDescent="0.25">
      <c r="A28" s="10">
        <v>42867</v>
      </c>
      <c r="E28" s="2"/>
      <c r="F28" s="2">
        <f t="shared" si="0"/>
        <v>1423.6700000000003</v>
      </c>
      <c r="G28" s="33" t="s">
        <v>140</v>
      </c>
      <c r="H28" s="33" t="s">
        <v>107</v>
      </c>
      <c r="I28" s="10"/>
      <c r="J28" s="50"/>
      <c r="K28" s="11">
        <v>94.27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>
        <v>94.27</v>
      </c>
      <c r="Z28" s="11"/>
      <c r="AA28" s="11"/>
      <c r="AB28" s="11"/>
      <c r="AC28" s="11"/>
      <c r="AD28" s="11"/>
    </row>
    <row r="29" spans="1:31" x14ac:dyDescent="0.25">
      <c r="A29" s="10">
        <v>42867</v>
      </c>
      <c r="E29" s="2"/>
      <c r="F29" s="2">
        <f t="shared" si="0"/>
        <v>1330.6700000000003</v>
      </c>
      <c r="G29" s="10" t="s">
        <v>140</v>
      </c>
      <c r="H29" s="33" t="s">
        <v>107</v>
      </c>
      <c r="I29" s="10"/>
      <c r="J29" s="50"/>
      <c r="K29" s="11">
        <v>93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>
        <v>93</v>
      </c>
      <c r="Z29" s="11"/>
      <c r="AA29" s="11"/>
      <c r="AB29" s="11"/>
      <c r="AC29" s="11"/>
      <c r="AD29" s="11"/>
    </row>
    <row r="30" spans="1:31" x14ac:dyDescent="0.25">
      <c r="A30" s="10">
        <v>42867</v>
      </c>
      <c r="E30" s="2"/>
      <c r="F30" s="2">
        <f t="shared" si="0"/>
        <v>1242.3800000000003</v>
      </c>
      <c r="G30" s="33" t="s">
        <v>141</v>
      </c>
      <c r="H30" s="33" t="s">
        <v>107</v>
      </c>
      <c r="I30" s="10"/>
      <c r="J30" s="50"/>
      <c r="K30" s="11">
        <v>88.29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>
        <v>88.29</v>
      </c>
      <c r="Z30" s="11"/>
      <c r="AA30" s="11"/>
      <c r="AB30" s="11"/>
      <c r="AC30" s="11"/>
      <c r="AD30" s="11"/>
    </row>
    <row r="31" spans="1:31" x14ac:dyDescent="0.25">
      <c r="A31" s="33">
        <v>42895</v>
      </c>
      <c r="E31" s="2"/>
      <c r="F31" s="2">
        <f t="shared" si="0"/>
        <v>1234.5800000000004</v>
      </c>
      <c r="G31" s="33" t="s">
        <v>132</v>
      </c>
      <c r="H31" s="33" t="s">
        <v>107</v>
      </c>
      <c r="I31" s="10"/>
      <c r="J31" s="50"/>
      <c r="K31" s="11">
        <v>7.8</v>
      </c>
      <c r="L31" s="11"/>
      <c r="M31" s="11"/>
      <c r="N31" s="11"/>
      <c r="O31" s="11"/>
      <c r="P31" s="11"/>
      <c r="Q31" s="11"/>
      <c r="R31" s="11"/>
      <c r="S31" s="11"/>
      <c r="T31" s="11"/>
      <c r="U31" s="11">
        <v>7.8</v>
      </c>
      <c r="V31" s="11"/>
      <c r="W31" s="11"/>
      <c r="X31" s="11"/>
      <c r="Y31" s="11"/>
      <c r="Z31" s="11"/>
      <c r="AA31" s="11"/>
      <c r="AB31" s="11"/>
      <c r="AC31" s="11"/>
      <c r="AD31" s="11"/>
    </row>
    <row r="32" spans="1:31" x14ac:dyDescent="0.25">
      <c r="A32" s="33">
        <v>42895</v>
      </c>
      <c r="E32" s="2"/>
      <c r="F32" s="2">
        <f t="shared" si="0"/>
        <v>583.98000000000036</v>
      </c>
      <c r="G32" s="33" t="s">
        <v>132</v>
      </c>
      <c r="H32" s="33" t="s">
        <v>107</v>
      </c>
      <c r="I32" s="10"/>
      <c r="J32" s="50"/>
      <c r="K32" s="11">
        <v>650.6</v>
      </c>
      <c r="L32" s="11"/>
      <c r="M32" s="11"/>
      <c r="N32" s="11"/>
      <c r="O32" s="11"/>
      <c r="P32" s="11"/>
      <c r="Q32" s="11"/>
      <c r="R32" s="11"/>
      <c r="S32" s="11"/>
      <c r="T32" s="11">
        <v>650.6</v>
      </c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1:31" x14ac:dyDescent="0.25">
      <c r="A33" s="33">
        <v>42895</v>
      </c>
      <c r="E33" s="2"/>
      <c r="F33" s="2">
        <f t="shared" si="0"/>
        <v>519.38000000000034</v>
      </c>
      <c r="G33" s="33" t="s">
        <v>62</v>
      </c>
      <c r="H33" s="33" t="s">
        <v>107</v>
      </c>
      <c r="I33" s="10"/>
      <c r="J33" s="50"/>
      <c r="K33" s="11">
        <v>64.599999999999994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>
        <v>64.599999999999994</v>
      </c>
      <c r="W33" s="11"/>
      <c r="X33" s="11"/>
      <c r="Y33" s="11"/>
      <c r="Z33" s="11"/>
      <c r="AA33" s="11"/>
      <c r="AB33" s="11"/>
      <c r="AC33" s="11"/>
      <c r="AD33" s="11"/>
    </row>
    <row r="34" spans="1:31" x14ac:dyDescent="0.25">
      <c r="A34" s="10">
        <v>42895</v>
      </c>
      <c r="E34" s="2"/>
      <c r="F34" s="2">
        <f t="shared" si="0"/>
        <v>426.38000000000034</v>
      </c>
      <c r="G34" s="33" t="s">
        <v>140</v>
      </c>
      <c r="H34" s="33" t="s">
        <v>107</v>
      </c>
      <c r="I34" s="10"/>
      <c r="J34" s="50"/>
      <c r="K34" s="11">
        <v>93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>
        <v>93</v>
      </c>
      <c r="Z34" s="11"/>
      <c r="AA34" s="11"/>
      <c r="AB34" s="11"/>
      <c r="AC34" s="11"/>
      <c r="AD34" s="11"/>
    </row>
    <row r="35" spans="1:31" x14ac:dyDescent="0.25">
      <c r="A35" s="10">
        <v>42895</v>
      </c>
      <c r="B35" t="s">
        <v>153</v>
      </c>
      <c r="E35" s="2">
        <v>2000</v>
      </c>
      <c r="F35" s="2">
        <f t="shared" si="0"/>
        <v>2426.38</v>
      </c>
      <c r="G35" s="33"/>
      <c r="H35" s="33" t="s">
        <v>107</v>
      </c>
      <c r="I35" s="10"/>
      <c r="J35" s="50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:31" x14ac:dyDescent="0.25">
      <c r="A36" s="10" t="s">
        <v>143</v>
      </c>
      <c r="E36" s="2"/>
      <c r="F36" s="2">
        <f t="shared" si="0"/>
        <v>1447.56</v>
      </c>
      <c r="G36" s="33" t="s">
        <v>138</v>
      </c>
      <c r="H36" s="33" t="s">
        <v>107</v>
      </c>
      <c r="I36" s="10"/>
      <c r="J36" s="50"/>
      <c r="K36" s="11">
        <v>978.82</v>
      </c>
      <c r="L36" s="11"/>
      <c r="M36" s="11"/>
      <c r="N36" s="11"/>
      <c r="O36" s="11"/>
      <c r="P36" s="11"/>
      <c r="Q36" s="11"/>
      <c r="R36" s="11"/>
      <c r="S36" s="11">
        <v>978.82</v>
      </c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1:31" x14ac:dyDescent="0.25">
      <c r="A37" s="33">
        <v>42895</v>
      </c>
      <c r="E37" s="2"/>
      <c r="F37" s="2">
        <f t="shared" si="0"/>
        <v>1241.55</v>
      </c>
      <c r="G37" s="33" t="s">
        <v>141</v>
      </c>
      <c r="H37" s="33" t="s">
        <v>107</v>
      </c>
      <c r="I37" s="10"/>
      <c r="J37" s="50"/>
      <c r="K37" s="11">
        <v>206.01</v>
      </c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>
        <v>206.01</v>
      </c>
      <c r="Z37" s="11"/>
      <c r="AA37" s="11"/>
      <c r="AB37" s="11"/>
      <c r="AC37" s="11"/>
      <c r="AD37" s="11"/>
    </row>
    <row r="38" spans="1:31" x14ac:dyDescent="0.25">
      <c r="A38" s="10">
        <v>42927</v>
      </c>
      <c r="E38" s="2"/>
      <c r="F38" s="2">
        <f t="shared" si="0"/>
        <v>1232.95</v>
      </c>
      <c r="G38" s="33" t="s">
        <v>132</v>
      </c>
      <c r="H38" s="33" t="s">
        <v>107</v>
      </c>
      <c r="I38" s="10"/>
      <c r="J38" s="50"/>
      <c r="K38" s="11">
        <v>8.6</v>
      </c>
      <c r="L38" s="11"/>
      <c r="M38" s="11"/>
      <c r="N38" s="11"/>
      <c r="O38" s="11"/>
      <c r="P38" s="11"/>
      <c r="Q38" s="11"/>
      <c r="R38" s="11"/>
      <c r="S38" s="11"/>
      <c r="T38" s="11"/>
      <c r="U38" s="11">
        <v>8.6</v>
      </c>
      <c r="V38" s="11"/>
      <c r="W38" s="11"/>
      <c r="X38" s="11"/>
      <c r="Y38" s="11"/>
      <c r="Z38" s="11"/>
      <c r="AA38" s="11"/>
      <c r="AB38" s="11"/>
      <c r="AC38" s="11"/>
      <c r="AD38" s="11"/>
    </row>
    <row r="39" spans="1:31" x14ac:dyDescent="0.25">
      <c r="A39" s="10">
        <v>42927</v>
      </c>
      <c r="E39" s="2"/>
      <c r="F39" s="2">
        <f t="shared" si="0"/>
        <v>1064.96</v>
      </c>
      <c r="G39" s="33" t="s">
        <v>132</v>
      </c>
      <c r="H39" s="33" t="s">
        <v>107</v>
      </c>
      <c r="I39" s="10"/>
      <c r="J39" s="50"/>
      <c r="K39" s="11">
        <v>167.99</v>
      </c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>
        <v>139.99</v>
      </c>
      <c r="AE39" s="58">
        <v>28</v>
      </c>
    </row>
    <row r="40" spans="1:31" x14ac:dyDescent="0.25">
      <c r="A40" s="10">
        <v>42927</v>
      </c>
      <c r="E40" s="2"/>
      <c r="F40" s="2">
        <f t="shared" si="0"/>
        <v>394.16000000000008</v>
      </c>
      <c r="G40" s="33" t="s">
        <v>132</v>
      </c>
      <c r="H40" s="33" t="s">
        <v>107</v>
      </c>
      <c r="J40" s="50"/>
      <c r="K40" s="2">
        <v>670.8</v>
      </c>
      <c r="L40" s="2"/>
      <c r="M40" s="2"/>
      <c r="N40" s="2"/>
      <c r="O40" s="2"/>
      <c r="P40" s="2"/>
      <c r="Q40" s="2"/>
      <c r="R40" s="2"/>
      <c r="S40" s="2"/>
      <c r="T40" s="2">
        <v>670.8</v>
      </c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1" x14ac:dyDescent="0.25">
      <c r="A41" s="10">
        <v>42927</v>
      </c>
      <c r="B41" t="s">
        <v>153</v>
      </c>
      <c r="E41" s="2">
        <v>2000</v>
      </c>
      <c r="F41" s="2">
        <f t="shared" si="0"/>
        <v>2394.16</v>
      </c>
      <c r="G41" s="33"/>
      <c r="H41" s="33" t="s">
        <v>107</v>
      </c>
      <c r="J41" s="50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1" x14ac:dyDescent="0.25">
      <c r="A42" s="33">
        <v>42927</v>
      </c>
      <c r="B42" s="30"/>
      <c r="E42" s="2"/>
      <c r="F42" s="2">
        <f t="shared" si="0"/>
        <v>2323.3599999999997</v>
      </c>
      <c r="G42" s="33" t="s">
        <v>62</v>
      </c>
      <c r="H42" s="33" t="s">
        <v>107</v>
      </c>
      <c r="J42" s="50"/>
      <c r="K42" s="2">
        <v>70.8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>
        <v>70.8</v>
      </c>
      <c r="W42" s="2"/>
      <c r="X42" s="2"/>
      <c r="Y42" s="2"/>
      <c r="Z42" s="2"/>
      <c r="AA42" s="2"/>
      <c r="AB42" s="2"/>
      <c r="AC42" s="2"/>
      <c r="AD42" s="2"/>
    </row>
    <row r="43" spans="1:31" x14ac:dyDescent="0.25">
      <c r="A43" s="10">
        <v>42927</v>
      </c>
      <c r="E43" s="2"/>
      <c r="F43" s="2">
        <f t="shared" si="0"/>
        <v>2290.0299999999997</v>
      </c>
      <c r="G43" s="33" t="s">
        <v>144</v>
      </c>
      <c r="H43" s="33" t="s">
        <v>107</v>
      </c>
      <c r="J43" s="50"/>
      <c r="K43" s="2">
        <v>33.33</v>
      </c>
      <c r="L43" s="2"/>
      <c r="M43" s="2"/>
      <c r="N43" s="2"/>
      <c r="O43" s="2"/>
      <c r="P43" s="2"/>
      <c r="Q43" s="2">
        <v>33.33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1" x14ac:dyDescent="0.25">
      <c r="A44" s="10">
        <v>42927</v>
      </c>
      <c r="E44" s="2"/>
      <c r="F44" s="2">
        <f t="shared" si="0"/>
        <v>2236.1099999999997</v>
      </c>
      <c r="G44" s="33" t="s">
        <v>145</v>
      </c>
      <c r="H44" s="33" t="s">
        <v>107</v>
      </c>
      <c r="J44" s="50"/>
      <c r="K44" s="2">
        <v>53.92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>
        <v>53.92</v>
      </c>
      <c r="Z44" s="2"/>
      <c r="AA44" s="2"/>
      <c r="AB44" s="2"/>
      <c r="AC44" s="2"/>
      <c r="AD44" s="2"/>
    </row>
    <row r="45" spans="1:31" x14ac:dyDescent="0.25">
      <c r="A45" s="10">
        <v>42927</v>
      </c>
      <c r="E45" s="2"/>
      <c r="F45" s="2">
        <f t="shared" si="0"/>
        <v>2200.1099999999997</v>
      </c>
      <c r="G45" s="33" t="s">
        <v>138</v>
      </c>
      <c r="H45" s="33" t="s">
        <v>107</v>
      </c>
      <c r="J45" s="50"/>
      <c r="K45" s="2">
        <v>36</v>
      </c>
      <c r="L45" s="2"/>
      <c r="M45" s="2"/>
      <c r="N45" s="2"/>
      <c r="O45" s="2"/>
      <c r="P45" s="2">
        <v>36</v>
      </c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1" x14ac:dyDescent="0.25">
      <c r="A46" s="10">
        <v>42927</v>
      </c>
      <c r="E46" s="2"/>
      <c r="F46" s="2">
        <f t="shared" si="0"/>
        <v>2183.6099999999997</v>
      </c>
      <c r="G46" s="33" t="s">
        <v>138</v>
      </c>
      <c r="H46" s="33" t="s">
        <v>107</v>
      </c>
      <c r="J46" s="50"/>
      <c r="K46" s="2">
        <v>16.5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>
        <v>16.5</v>
      </c>
      <c r="Z46" s="2"/>
      <c r="AA46" s="2"/>
      <c r="AB46" s="2"/>
      <c r="AC46" s="2"/>
      <c r="AD46" s="2"/>
    </row>
    <row r="47" spans="1:31" x14ac:dyDescent="0.25">
      <c r="A47" s="33">
        <v>42927</v>
      </c>
      <c r="E47" s="2"/>
      <c r="F47" s="2">
        <f t="shared" si="0"/>
        <v>2075.6099999999997</v>
      </c>
      <c r="G47" s="33" t="s">
        <v>146</v>
      </c>
      <c r="H47" s="33" t="s">
        <v>107</v>
      </c>
      <c r="J47" s="50"/>
      <c r="K47" s="2">
        <v>108</v>
      </c>
      <c r="L47" s="2"/>
      <c r="M47" s="2"/>
      <c r="N47" s="2"/>
      <c r="O47" s="2">
        <v>90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58">
        <v>18</v>
      </c>
    </row>
    <row r="48" spans="1:31" x14ac:dyDescent="0.25">
      <c r="A48" s="10">
        <v>42927</v>
      </c>
      <c r="E48" s="2"/>
      <c r="F48" s="2">
        <f t="shared" si="0"/>
        <v>1465.6099999999997</v>
      </c>
      <c r="G48" s="33" t="s">
        <v>147</v>
      </c>
      <c r="H48" s="33" t="s">
        <v>107</v>
      </c>
      <c r="J48" s="50"/>
      <c r="K48" s="2">
        <v>610</v>
      </c>
      <c r="L48" s="2"/>
      <c r="M48" s="2">
        <v>610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1" x14ac:dyDescent="0.25">
      <c r="A49" s="10">
        <v>42957</v>
      </c>
      <c r="E49" s="2"/>
      <c r="F49" s="2">
        <f t="shared" si="0"/>
        <v>906.2099999999997</v>
      </c>
      <c r="G49" s="33" t="s">
        <v>132</v>
      </c>
      <c r="H49" s="33" t="s">
        <v>107</v>
      </c>
      <c r="J49" s="50"/>
      <c r="K49" s="2">
        <v>559.4</v>
      </c>
      <c r="L49" s="2"/>
      <c r="M49" s="2"/>
      <c r="N49" s="2"/>
      <c r="O49" s="2"/>
      <c r="P49" s="2"/>
      <c r="Q49" s="2"/>
      <c r="R49" s="2"/>
      <c r="S49" s="2"/>
      <c r="T49" s="2">
        <v>559.4</v>
      </c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1" x14ac:dyDescent="0.25">
      <c r="A50" s="10">
        <v>42957</v>
      </c>
      <c r="B50" s="30"/>
      <c r="E50" s="2"/>
      <c r="F50" s="2">
        <f t="shared" si="0"/>
        <v>865.60999999999967</v>
      </c>
      <c r="G50" s="33" t="s">
        <v>62</v>
      </c>
      <c r="H50" s="33" t="s">
        <v>107</v>
      </c>
      <c r="J50" s="50"/>
      <c r="K50" s="2">
        <v>40.6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>
        <v>40.6</v>
      </c>
      <c r="W50" s="2"/>
      <c r="X50" s="2"/>
      <c r="Y50" s="2"/>
      <c r="Z50" s="2"/>
      <c r="AA50" s="2"/>
      <c r="AB50" s="2"/>
      <c r="AC50" s="2"/>
      <c r="AD50" s="2"/>
    </row>
    <row r="51" spans="1:31" x14ac:dyDescent="0.25">
      <c r="A51" s="10">
        <v>42957</v>
      </c>
      <c r="B51" s="30"/>
      <c r="E51" s="2"/>
      <c r="F51" s="2">
        <f t="shared" si="0"/>
        <v>642.64999999999964</v>
      </c>
      <c r="G51" s="33" t="s">
        <v>137</v>
      </c>
      <c r="H51" s="33" t="s">
        <v>107</v>
      </c>
      <c r="J51" s="50">
        <v>875</v>
      </c>
      <c r="K51" s="2">
        <v>222.96</v>
      </c>
      <c r="L51" s="2"/>
      <c r="M51" s="2"/>
      <c r="N51" s="2">
        <v>222.96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1" x14ac:dyDescent="0.25">
      <c r="A52" s="10">
        <v>42957</v>
      </c>
      <c r="B52" s="30"/>
      <c r="E52" s="2"/>
      <c r="F52" s="2">
        <f t="shared" si="0"/>
        <v>601.89999999999964</v>
      </c>
      <c r="G52" s="33" t="s">
        <v>155</v>
      </c>
      <c r="H52" s="33" t="s">
        <v>107</v>
      </c>
      <c r="J52" s="50">
        <v>827</v>
      </c>
      <c r="K52" s="2">
        <v>40.75</v>
      </c>
      <c r="L52" s="2"/>
      <c r="M52" s="2"/>
      <c r="N52" s="2"/>
      <c r="O52" s="2">
        <v>40.75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1" x14ac:dyDescent="0.25">
      <c r="A53" s="10">
        <v>42957</v>
      </c>
      <c r="B53" s="30"/>
      <c r="E53" s="2"/>
      <c r="F53" s="2">
        <f t="shared" si="0"/>
        <v>450.89999999999964</v>
      </c>
      <c r="G53" s="33" t="s">
        <v>138</v>
      </c>
      <c r="H53" s="33" t="s">
        <v>107</v>
      </c>
      <c r="J53" s="50"/>
      <c r="K53" s="2">
        <v>151</v>
      </c>
      <c r="L53" s="2"/>
      <c r="M53" s="2"/>
      <c r="N53" s="2"/>
      <c r="O53" s="2"/>
      <c r="P53" s="2">
        <v>151</v>
      </c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1" x14ac:dyDescent="0.25">
      <c r="A54" s="10">
        <v>42965</v>
      </c>
      <c r="B54" s="30" t="s">
        <v>151</v>
      </c>
      <c r="E54" s="2">
        <v>42.99</v>
      </c>
      <c r="F54" s="2">
        <f t="shared" si="0"/>
        <v>493.88999999999965</v>
      </c>
      <c r="G54" s="33"/>
      <c r="H54" s="33" t="s">
        <v>107</v>
      </c>
      <c r="J54" s="50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1" x14ac:dyDescent="0.25">
      <c r="A55" s="10">
        <v>42992</v>
      </c>
      <c r="B55" s="30" t="s">
        <v>153</v>
      </c>
      <c r="E55" s="2">
        <v>1000</v>
      </c>
      <c r="F55" s="2">
        <f t="shared" si="0"/>
        <v>1493.8899999999996</v>
      </c>
      <c r="G55" s="33"/>
      <c r="H55" s="33" t="s">
        <v>107</v>
      </c>
      <c r="J55" s="50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1" x14ac:dyDescent="0.25">
      <c r="A56" s="10">
        <v>42993</v>
      </c>
      <c r="B56" s="30"/>
      <c r="E56" s="2"/>
      <c r="F56" s="2">
        <f t="shared" si="0"/>
        <v>823.08999999999969</v>
      </c>
      <c r="G56" s="33" t="s">
        <v>132</v>
      </c>
      <c r="H56" s="33" t="s">
        <v>107</v>
      </c>
      <c r="J56" s="50"/>
      <c r="K56" s="2">
        <v>670.8</v>
      </c>
      <c r="L56" s="2"/>
      <c r="M56" s="2"/>
      <c r="N56" s="2"/>
      <c r="O56" s="2"/>
      <c r="P56" s="2"/>
      <c r="Q56" s="2"/>
      <c r="R56" s="2"/>
      <c r="S56" s="2"/>
      <c r="T56" s="2">
        <v>670.8</v>
      </c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1" x14ac:dyDescent="0.25">
      <c r="A57" s="10">
        <v>42993</v>
      </c>
      <c r="B57" s="30"/>
      <c r="E57" s="2"/>
      <c r="F57" s="2">
        <f t="shared" si="0"/>
        <v>811.88999999999965</v>
      </c>
      <c r="G57" s="33" t="s">
        <v>132</v>
      </c>
      <c r="H57" s="33" t="s">
        <v>107</v>
      </c>
      <c r="J57" s="50"/>
      <c r="K57" s="2">
        <v>11.2</v>
      </c>
      <c r="L57" s="2"/>
      <c r="M57" s="2"/>
      <c r="N57" s="2"/>
      <c r="O57" s="2"/>
      <c r="P57" s="2"/>
      <c r="Q57" s="2"/>
      <c r="R57" s="2"/>
      <c r="S57" s="2"/>
      <c r="T57" s="2"/>
      <c r="U57" s="2">
        <v>11.2</v>
      </c>
      <c r="V57" s="2"/>
      <c r="W57" s="2"/>
      <c r="X57" s="2"/>
      <c r="Y57" s="2"/>
      <c r="Z57" s="2"/>
      <c r="AA57" s="2"/>
      <c r="AB57" s="2"/>
      <c r="AC57" s="2"/>
      <c r="AD57" s="2"/>
    </row>
    <row r="58" spans="1:31" x14ac:dyDescent="0.25">
      <c r="A58" s="10">
        <v>42993</v>
      </c>
      <c r="B58" s="30"/>
      <c r="E58" s="2"/>
      <c r="F58" s="2">
        <f t="shared" si="0"/>
        <v>732.6899999999996</v>
      </c>
      <c r="G58" s="33" t="s">
        <v>62</v>
      </c>
      <c r="H58" s="33" t="s">
        <v>107</v>
      </c>
      <c r="J58" s="50"/>
      <c r="K58" s="2">
        <v>79.2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>
        <v>79.2</v>
      </c>
      <c r="W58" s="2"/>
      <c r="X58" s="2"/>
      <c r="Y58" s="2"/>
      <c r="Z58" s="2"/>
      <c r="AA58" s="2"/>
      <c r="AB58" s="2"/>
      <c r="AC58" s="2"/>
      <c r="AD58" s="2"/>
    </row>
    <row r="59" spans="1:31" x14ac:dyDescent="0.25">
      <c r="A59" s="10">
        <v>42993</v>
      </c>
      <c r="B59" s="30"/>
      <c r="E59" s="2"/>
      <c r="F59" s="2">
        <f t="shared" si="0"/>
        <v>507.6899999999996</v>
      </c>
      <c r="G59" s="33" t="s">
        <v>147</v>
      </c>
      <c r="H59" s="33" t="s">
        <v>107</v>
      </c>
      <c r="J59" s="50"/>
      <c r="K59" s="2">
        <v>225</v>
      </c>
      <c r="L59" s="2"/>
      <c r="M59" s="2">
        <v>225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1" x14ac:dyDescent="0.25">
      <c r="A60" s="10">
        <v>42993</v>
      </c>
      <c r="B60" s="30"/>
      <c r="E60" s="2"/>
      <c r="F60" s="2">
        <f t="shared" si="0"/>
        <v>363.6899999999996</v>
      </c>
      <c r="G60" s="33" t="s">
        <v>146</v>
      </c>
      <c r="H60" s="33" t="s">
        <v>107</v>
      </c>
      <c r="J60" s="50"/>
      <c r="K60" s="2">
        <v>144</v>
      </c>
      <c r="L60" s="2"/>
      <c r="M60" s="2"/>
      <c r="N60" s="2"/>
      <c r="O60" s="2">
        <v>120</v>
      </c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58">
        <v>24</v>
      </c>
    </row>
    <row r="61" spans="1:31" x14ac:dyDescent="0.25">
      <c r="A61" s="10">
        <v>42993</v>
      </c>
      <c r="B61" s="30"/>
      <c r="E61" s="2"/>
      <c r="F61" s="2">
        <f t="shared" si="0"/>
        <v>138.6899999999996</v>
      </c>
      <c r="G61" s="33" t="s">
        <v>164</v>
      </c>
      <c r="H61" s="33" t="s">
        <v>107</v>
      </c>
      <c r="J61" s="50">
        <v>828</v>
      </c>
      <c r="K61" s="2">
        <v>225</v>
      </c>
      <c r="L61" s="2"/>
      <c r="M61" s="2"/>
      <c r="N61" s="2"/>
      <c r="O61" s="2"/>
      <c r="P61" s="2"/>
      <c r="Q61" s="2"/>
      <c r="R61" s="2"/>
      <c r="S61" s="2">
        <v>225</v>
      </c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1" x14ac:dyDescent="0.25">
      <c r="A62" s="10">
        <v>43000</v>
      </c>
      <c r="B62" s="30" t="s">
        <v>163</v>
      </c>
      <c r="D62" s="2">
        <v>15</v>
      </c>
      <c r="E62" s="2"/>
      <c r="F62" s="2">
        <f t="shared" si="0"/>
        <v>153.6899999999996</v>
      </c>
      <c r="G62" s="33"/>
      <c r="H62" s="33" t="s">
        <v>107</v>
      </c>
      <c r="J62" s="50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1" x14ac:dyDescent="0.25">
      <c r="A63" s="10">
        <v>43021</v>
      </c>
      <c r="B63" s="30" t="s">
        <v>153</v>
      </c>
      <c r="E63" s="2">
        <v>2000</v>
      </c>
      <c r="F63" s="2">
        <f t="shared" si="0"/>
        <v>2153.6899999999996</v>
      </c>
      <c r="G63" s="33"/>
      <c r="H63" s="33" t="s">
        <v>107</v>
      </c>
      <c r="J63" s="50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1" x14ac:dyDescent="0.25">
      <c r="A64" s="10">
        <v>43021</v>
      </c>
      <c r="B64" s="30"/>
      <c r="E64" s="2"/>
      <c r="F64" s="2">
        <f t="shared" si="0"/>
        <v>1594.2899999999995</v>
      </c>
      <c r="G64" s="33" t="s">
        <v>132</v>
      </c>
      <c r="H64" s="33" t="s">
        <v>107</v>
      </c>
      <c r="I64" s="30"/>
      <c r="J64" s="50"/>
      <c r="K64" s="2">
        <v>559.4</v>
      </c>
      <c r="L64" s="2"/>
      <c r="M64" s="2"/>
      <c r="N64" s="2"/>
      <c r="O64" s="2"/>
      <c r="P64" s="2"/>
      <c r="Q64" s="2"/>
      <c r="R64" s="2"/>
      <c r="S64" s="2"/>
      <c r="T64" s="2">
        <v>559.4</v>
      </c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1" x14ac:dyDescent="0.25">
      <c r="A65" s="10">
        <v>43021</v>
      </c>
      <c r="B65" s="30"/>
      <c r="E65" s="2"/>
      <c r="F65" s="2">
        <f t="shared" si="0"/>
        <v>1553.6899999999996</v>
      </c>
      <c r="G65" s="33" t="s">
        <v>62</v>
      </c>
      <c r="H65" s="33" t="s">
        <v>107</v>
      </c>
      <c r="I65" s="30"/>
      <c r="J65" s="50"/>
      <c r="K65" s="2">
        <v>40.6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>
        <v>40.6</v>
      </c>
      <c r="W65" s="2"/>
      <c r="X65" s="2"/>
      <c r="Y65" s="2"/>
      <c r="Z65" s="2"/>
      <c r="AA65" s="2"/>
      <c r="AB65" s="2"/>
      <c r="AC65" s="2"/>
      <c r="AD65" s="2"/>
    </row>
    <row r="66" spans="1:31" x14ac:dyDescent="0.25">
      <c r="A66" s="10">
        <v>43021</v>
      </c>
      <c r="B66" s="30"/>
      <c r="E66" s="2"/>
      <c r="F66" s="2">
        <f t="shared" si="0"/>
        <v>1463.8399999999997</v>
      </c>
      <c r="G66" s="33" t="s">
        <v>137</v>
      </c>
      <c r="H66" s="33" t="s">
        <v>107</v>
      </c>
      <c r="I66" s="30"/>
      <c r="J66" s="50">
        <v>829</v>
      </c>
      <c r="K66" s="2">
        <v>89.85</v>
      </c>
      <c r="L66" s="2"/>
      <c r="M66" s="2"/>
      <c r="N66" s="2">
        <v>89.85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1" x14ac:dyDescent="0.25">
      <c r="A67" s="10">
        <v>43021</v>
      </c>
      <c r="B67" s="30"/>
      <c r="E67" s="2"/>
      <c r="F67" s="2">
        <f t="shared" si="0"/>
        <v>485.00999999999965</v>
      </c>
      <c r="G67" s="33" t="s">
        <v>138</v>
      </c>
      <c r="H67" s="33" t="s">
        <v>107</v>
      </c>
      <c r="I67" s="30"/>
      <c r="J67" s="50"/>
      <c r="K67" s="2">
        <v>978.83</v>
      </c>
      <c r="L67" s="2"/>
      <c r="M67" s="2"/>
      <c r="N67" s="2"/>
      <c r="O67" s="2"/>
      <c r="P67" s="2"/>
      <c r="Q67" s="2"/>
      <c r="R67" s="2"/>
      <c r="S67" s="2">
        <v>978.83</v>
      </c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1" x14ac:dyDescent="0.25">
      <c r="A68" s="10">
        <v>43021</v>
      </c>
      <c r="B68" s="30"/>
      <c r="E68" s="2"/>
      <c r="F68" s="2">
        <f t="shared" si="0"/>
        <v>436.32999999999964</v>
      </c>
      <c r="G68" s="33" t="s">
        <v>132</v>
      </c>
      <c r="H68" s="33" t="s">
        <v>107</v>
      </c>
      <c r="I68" s="30"/>
      <c r="J68" s="50"/>
      <c r="K68" s="2">
        <v>48.68</v>
      </c>
      <c r="L68" s="2"/>
      <c r="M68" s="2"/>
      <c r="N68" s="2"/>
      <c r="O68" s="2"/>
      <c r="P68" s="2"/>
      <c r="Q68" s="2"/>
      <c r="R68" s="2"/>
      <c r="S68" s="2"/>
      <c r="T68" s="2"/>
      <c r="U68" s="2">
        <v>48.68</v>
      </c>
      <c r="V68" s="2"/>
      <c r="W68" s="2"/>
      <c r="X68" s="2"/>
      <c r="Y68" s="2"/>
      <c r="Z68" s="2"/>
      <c r="AA68" s="2"/>
      <c r="AB68" s="2"/>
      <c r="AC68" s="2"/>
      <c r="AD68" s="2"/>
    </row>
    <row r="69" spans="1:31" x14ac:dyDescent="0.25">
      <c r="A69" s="10">
        <v>43021</v>
      </c>
      <c r="B69" s="30" t="s">
        <v>153</v>
      </c>
      <c r="E69" s="2">
        <v>1000</v>
      </c>
      <c r="F69" s="2">
        <f t="shared" si="0"/>
        <v>1436.3299999999997</v>
      </c>
      <c r="G69" s="33"/>
      <c r="H69" s="33" t="s">
        <v>107</v>
      </c>
      <c r="J69" s="50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1" x14ac:dyDescent="0.25">
      <c r="A70" s="10">
        <v>43049</v>
      </c>
      <c r="B70" s="30"/>
      <c r="E70" s="2"/>
      <c r="F70" s="2">
        <f t="shared" si="0"/>
        <v>876.92999999999972</v>
      </c>
      <c r="G70" s="33" t="s">
        <v>132</v>
      </c>
      <c r="H70" s="33" t="s">
        <v>107</v>
      </c>
      <c r="I70" s="30"/>
      <c r="J70" s="50"/>
      <c r="K70" s="2">
        <v>559.4</v>
      </c>
      <c r="L70" s="2"/>
      <c r="M70" s="2"/>
      <c r="N70" s="2"/>
      <c r="O70" s="2"/>
      <c r="P70" s="2"/>
      <c r="Q70" s="2"/>
      <c r="R70" s="2"/>
      <c r="S70" s="2"/>
      <c r="T70" s="2">
        <v>559.4</v>
      </c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1" x14ac:dyDescent="0.25">
      <c r="A71" s="10">
        <v>43049</v>
      </c>
      <c r="B71" s="30"/>
      <c r="E71" s="2"/>
      <c r="F71" s="2">
        <f t="shared" si="0"/>
        <v>836.3299999999997</v>
      </c>
      <c r="G71" s="33" t="s">
        <v>62</v>
      </c>
      <c r="H71" s="33" t="s">
        <v>107</v>
      </c>
      <c r="I71" s="30"/>
      <c r="J71" s="50"/>
      <c r="K71" s="2">
        <v>40.6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>
        <v>40.6</v>
      </c>
      <c r="W71" s="2"/>
      <c r="X71" s="2"/>
      <c r="Y71" s="2"/>
      <c r="Z71" s="2"/>
      <c r="AA71" s="2"/>
      <c r="AB71" s="2"/>
      <c r="AC71" s="2"/>
      <c r="AD71" s="2"/>
    </row>
    <row r="72" spans="1:31" x14ac:dyDescent="0.25">
      <c r="A72" s="10">
        <v>43049</v>
      </c>
      <c r="B72" s="30"/>
      <c r="E72" s="2"/>
      <c r="F72" s="2">
        <f t="shared" si="0"/>
        <v>807.77999999999975</v>
      </c>
      <c r="G72" s="33" t="s">
        <v>132</v>
      </c>
      <c r="H72" s="33" t="s">
        <v>107</v>
      </c>
      <c r="I72" s="30"/>
      <c r="J72" s="50"/>
      <c r="K72" s="2">
        <v>28.55</v>
      </c>
      <c r="L72" s="2"/>
      <c r="M72" s="2"/>
      <c r="N72" s="2"/>
      <c r="O72" s="2"/>
      <c r="P72" s="2"/>
      <c r="Q72" s="2"/>
      <c r="R72" s="2"/>
      <c r="S72" s="2"/>
      <c r="T72" s="2"/>
      <c r="U72" s="2">
        <v>28.55</v>
      </c>
      <c r="V72" s="2"/>
      <c r="W72" s="2"/>
      <c r="X72" s="2"/>
      <c r="Y72" s="2"/>
      <c r="Z72" s="2"/>
      <c r="AA72" s="2"/>
      <c r="AB72" s="2"/>
      <c r="AC72" s="2"/>
      <c r="AD72" s="2"/>
    </row>
    <row r="73" spans="1:31" x14ac:dyDescent="0.25">
      <c r="A73" s="10">
        <v>43049</v>
      </c>
      <c r="B73" s="30"/>
      <c r="E73" s="2"/>
      <c r="F73" s="2">
        <f t="shared" ref="F73:F107" si="1">F72+C73+D73+E73-K73</f>
        <v>785.27999999999975</v>
      </c>
      <c r="G73" s="33" t="s">
        <v>137</v>
      </c>
      <c r="H73" s="33" t="s">
        <v>107</v>
      </c>
      <c r="I73" s="30"/>
      <c r="J73" s="50">
        <v>830</v>
      </c>
      <c r="K73" s="2">
        <v>22.5</v>
      </c>
      <c r="L73" s="2"/>
      <c r="M73" s="2"/>
      <c r="N73" s="2">
        <v>22.5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1" x14ac:dyDescent="0.25">
      <c r="A74" s="10">
        <v>43049</v>
      </c>
      <c r="B74" s="30"/>
      <c r="E74" s="2"/>
      <c r="F74" s="2">
        <f t="shared" si="1"/>
        <v>760.27999999999975</v>
      </c>
      <c r="G74" s="33" t="s">
        <v>47</v>
      </c>
      <c r="H74" s="33" t="s">
        <v>107</v>
      </c>
      <c r="I74" s="30"/>
      <c r="J74" s="50"/>
      <c r="K74" s="2">
        <v>25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>
        <v>25</v>
      </c>
    </row>
    <row r="75" spans="1:31" x14ac:dyDescent="0.25">
      <c r="A75" s="10">
        <v>43049</v>
      </c>
      <c r="B75" s="30"/>
      <c r="E75" s="2"/>
      <c r="F75" s="2">
        <f t="shared" si="1"/>
        <v>743.27999999999975</v>
      </c>
      <c r="G75" s="33" t="s">
        <v>165</v>
      </c>
      <c r="H75" s="33" t="s">
        <v>107</v>
      </c>
      <c r="I75" s="30"/>
      <c r="J75" s="50">
        <v>831</v>
      </c>
      <c r="K75" s="2">
        <v>17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>
        <v>17</v>
      </c>
    </row>
    <row r="76" spans="1:31" x14ac:dyDescent="0.25">
      <c r="A76" s="10">
        <v>43049</v>
      </c>
      <c r="B76" s="30"/>
      <c r="E76" s="2"/>
      <c r="F76" s="2">
        <f t="shared" si="1"/>
        <v>383.27999999999975</v>
      </c>
      <c r="G76" s="33" t="s">
        <v>166</v>
      </c>
      <c r="H76" s="33" t="s">
        <v>107</v>
      </c>
      <c r="I76" s="30"/>
      <c r="J76" s="50"/>
      <c r="K76" s="2">
        <v>360</v>
      </c>
      <c r="L76" s="2"/>
      <c r="M76" s="2"/>
      <c r="N76" s="2"/>
      <c r="O76" s="2"/>
      <c r="P76" s="2"/>
      <c r="Q76" s="2">
        <v>300</v>
      </c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58">
        <v>60</v>
      </c>
    </row>
    <row r="77" spans="1:31" x14ac:dyDescent="0.25">
      <c r="A77" s="10">
        <v>43049</v>
      </c>
      <c r="B77" s="30" t="s">
        <v>153</v>
      </c>
      <c r="E77" s="2">
        <v>1000</v>
      </c>
      <c r="F77" s="2">
        <f t="shared" si="1"/>
        <v>1383.2799999999997</v>
      </c>
      <c r="G77" s="33"/>
      <c r="H77" s="33" t="s">
        <v>107</v>
      </c>
      <c r="J77" s="50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1" x14ac:dyDescent="0.25">
      <c r="A78" s="10">
        <v>43049</v>
      </c>
      <c r="B78" s="30"/>
      <c r="E78" s="2"/>
      <c r="F78" s="2">
        <f t="shared" si="1"/>
        <v>454.26999999999975</v>
      </c>
      <c r="G78" s="33" t="s">
        <v>84</v>
      </c>
      <c r="H78" s="33" t="s">
        <v>107</v>
      </c>
      <c r="I78" s="30"/>
      <c r="J78" s="50" t="s">
        <v>167</v>
      </c>
      <c r="K78" s="2">
        <v>929.01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>
        <v>929.01</v>
      </c>
      <c r="Y78" s="2"/>
      <c r="Z78" s="2"/>
      <c r="AA78" s="2"/>
      <c r="AB78" s="2"/>
      <c r="AC78" s="2"/>
      <c r="AD78" s="2"/>
    </row>
    <row r="79" spans="1:31" x14ac:dyDescent="0.25">
      <c r="A79" s="10">
        <v>43066</v>
      </c>
      <c r="B79" s="30"/>
      <c r="E79" s="2"/>
      <c r="F79" s="2">
        <f t="shared" si="1"/>
        <v>424.57999999999976</v>
      </c>
      <c r="G79" s="33" t="s">
        <v>168</v>
      </c>
      <c r="H79" s="33" t="s">
        <v>107</v>
      </c>
      <c r="J79" s="50"/>
      <c r="K79" s="2">
        <v>29.69</v>
      </c>
      <c r="L79" s="2"/>
      <c r="M79" s="2"/>
      <c r="N79" s="2">
        <v>29.69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1" x14ac:dyDescent="0.25">
      <c r="A80" s="10">
        <v>43083</v>
      </c>
      <c r="B80" s="30" t="s">
        <v>153</v>
      </c>
      <c r="E80" s="2">
        <v>2000</v>
      </c>
      <c r="F80" s="2">
        <f t="shared" si="1"/>
        <v>2424.58</v>
      </c>
      <c r="G80" s="33"/>
      <c r="H80" s="33" t="s">
        <v>107</v>
      </c>
      <c r="J80" s="50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2" x14ac:dyDescent="0.25">
      <c r="A81" s="10">
        <v>43083</v>
      </c>
      <c r="B81" s="30"/>
      <c r="E81" s="2"/>
      <c r="F81" s="2">
        <f t="shared" si="1"/>
        <v>1865.3799999999999</v>
      </c>
      <c r="G81" s="33" t="s">
        <v>132</v>
      </c>
      <c r="H81" s="33" t="s">
        <v>107</v>
      </c>
      <c r="J81" s="50"/>
      <c r="K81" s="2">
        <v>559.20000000000005</v>
      </c>
      <c r="L81" s="2"/>
      <c r="M81" s="2"/>
      <c r="N81" s="2"/>
      <c r="O81" s="2"/>
      <c r="P81" s="2"/>
      <c r="Q81" s="2"/>
      <c r="R81" s="2"/>
      <c r="S81" s="2"/>
      <c r="T81" s="2">
        <v>559.20000000000005</v>
      </c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2" x14ac:dyDescent="0.25">
      <c r="A82" s="10">
        <v>43083</v>
      </c>
      <c r="B82" s="30"/>
      <c r="E82" s="2"/>
      <c r="F82" s="2">
        <f t="shared" si="1"/>
        <v>1824.58</v>
      </c>
      <c r="G82" s="33" t="s">
        <v>62</v>
      </c>
      <c r="H82" s="33" t="s">
        <v>107</v>
      </c>
      <c r="J82" s="50"/>
      <c r="K82" s="2">
        <v>40.799999999999997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>
        <v>40.799999999999997</v>
      </c>
      <c r="W82" s="2"/>
      <c r="X82" s="2"/>
      <c r="Y82" s="2"/>
      <c r="Z82" s="2"/>
      <c r="AA82" s="2"/>
      <c r="AB82" s="2"/>
      <c r="AC82" s="2"/>
      <c r="AD82" s="2"/>
    </row>
    <row r="83" spans="1:32" x14ac:dyDescent="0.25">
      <c r="A83" s="10">
        <v>43083</v>
      </c>
      <c r="B83" s="30"/>
      <c r="E83" s="2"/>
      <c r="F83" s="2">
        <f t="shared" si="1"/>
        <v>1756.1899999999998</v>
      </c>
      <c r="G83" s="33" t="s">
        <v>132</v>
      </c>
      <c r="H83" s="33" t="s">
        <v>107</v>
      </c>
      <c r="J83" s="50"/>
      <c r="K83" s="2">
        <v>68.39</v>
      </c>
      <c r="L83" s="2"/>
      <c r="M83" s="2"/>
      <c r="N83" s="2"/>
      <c r="O83" s="2"/>
      <c r="P83" s="2"/>
      <c r="Q83" s="2"/>
      <c r="R83" s="2"/>
      <c r="S83" s="2"/>
      <c r="T83" s="2"/>
      <c r="U83" s="2">
        <v>52.39</v>
      </c>
      <c r="V83" s="2"/>
      <c r="W83" s="2"/>
      <c r="X83" s="2"/>
      <c r="Y83" s="2"/>
      <c r="Z83" s="2"/>
      <c r="AA83" s="2"/>
      <c r="AB83" s="2"/>
      <c r="AC83" s="2"/>
      <c r="AD83" s="2">
        <v>16</v>
      </c>
    </row>
    <row r="84" spans="1:32" x14ac:dyDescent="0.25">
      <c r="A84" s="10">
        <v>43083</v>
      </c>
      <c r="B84" s="30"/>
      <c r="E84" s="2"/>
      <c r="F84" s="2">
        <f t="shared" si="1"/>
        <v>1699.2299999999998</v>
      </c>
      <c r="G84" s="33" t="s">
        <v>132</v>
      </c>
      <c r="H84" s="33" t="s">
        <v>107</v>
      </c>
      <c r="J84" s="50"/>
      <c r="K84" s="2">
        <v>56.96</v>
      </c>
      <c r="L84" s="2"/>
      <c r="M84" s="2"/>
      <c r="N84" s="2">
        <v>47.46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58">
        <v>9.5</v>
      </c>
    </row>
    <row r="85" spans="1:32" x14ac:dyDescent="0.25">
      <c r="A85" s="10">
        <v>43083</v>
      </c>
      <c r="B85" s="30"/>
      <c r="E85" s="2"/>
      <c r="F85" s="2">
        <f t="shared" si="1"/>
        <v>1601.7299999999998</v>
      </c>
      <c r="G85" s="33" t="s">
        <v>181</v>
      </c>
      <c r="H85" s="33" t="s">
        <v>107</v>
      </c>
      <c r="J85" s="50"/>
      <c r="K85" s="2">
        <v>97.5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>
        <v>97.5</v>
      </c>
    </row>
    <row r="86" spans="1:32" x14ac:dyDescent="0.25">
      <c r="A86" s="10">
        <v>43083</v>
      </c>
      <c r="B86" s="30"/>
      <c r="E86" s="2"/>
      <c r="F86" s="2">
        <f t="shared" si="1"/>
        <v>1535.7299999999998</v>
      </c>
      <c r="G86" s="33" t="s">
        <v>138</v>
      </c>
      <c r="H86" s="33" t="s">
        <v>107</v>
      </c>
      <c r="J86" s="50"/>
      <c r="K86" s="2">
        <v>66</v>
      </c>
      <c r="L86" s="2"/>
      <c r="M86" s="2"/>
      <c r="N86" s="2"/>
      <c r="O86" s="2"/>
      <c r="P86" s="2">
        <v>66</v>
      </c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2" x14ac:dyDescent="0.25">
      <c r="A87" s="10">
        <v>43083</v>
      </c>
      <c r="B87" s="30"/>
      <c r="E87" s="2"/>
      <c r="F87" s="2">
        <f t="shared" si="1"/>
        <v>910.72999999999979</v>
      </c>
      <c r="G87" s="33" t="s">
        <v>147</v>
      </c>
      <c r="H87" s="33" t="s">
        <v>107</v>
      </c>
      <c r="J87" s="50"/>
      <c r="K87" s="2">
        <v>625</v>
      </c>
      <c r="L87" s="2"/>
      <c r="M87" s="2">
        <v>450</v>
      </c>
      <c r="N87" s="2"/>
      <c r="O87" s="2">
        <v>175</v>
      </c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2" x14ac:dyDescent="0.25">
      <c r="A88" s="10">
        <v>43083</v>
      </c>
      <c r="B88" s="30"/>
      <c r="E88" s="2"/>
      <c r="F88" s="2">
        <f t="shared" si="1"/>
        <v>888.22999999999979</v>
      </c>
      <c r="G88" s="33" t="s">
        <v>137</v>
      </c>
      <c r="H88" s="33" t="s">
        <v>107</v>
      </c>
      <c r="J88" s="50">
        <v>832</v>
      </c>
      <c r="K88" s="2">
        <v>22.5</v>
      </c>
      <c r="L88" s="2"/>
      <c r="M88" s="2"/>
      <c r="N88" s="2">
        <v>22.5</v>
      </c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2" x14ac:dyDescent="0.25">
      <c r="A89" s="10">
        <v>43084</v>
      </c>
      <c r="B89" s="30"/>
      <c r="E89" s="2"/>
      <c r="F89" s="2">
        <f>F88+C89+D89+E89-K89</f>
        <v>488.22999999999979</v>
      </c>
      <c r="G89" s="33" t="s">
        <v>187</v>
      </c>
      <c r="H89" s="33" t="s">
        <v>107</v>
      </c>
      <c r="J89" s="50"/>
      <c r="K89" s="2">
        <v>400</v>
      </c>
      <c r="L89" s="2"/>
      <c r="M89" s="2"/>
      <c r="N89" s="2"/>
      <c r="O89" s="2"/>
      <c r="P89" s="2"/>
      <c r="Q89" s="2"/>
      <c r="R89" s="2"/>
      <c r="S89" s="2">
        <v>400</v>
      </c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2" x14ac:dyDescent="0.25">
      <c r="A90" s="10">
        <v>43111</v>
      </c>
      <c r="B90" s="30" t="s">
        <v>153</v>
      </c>
      <c r="E90" s="2">
        <v>2000</v>
      </c>
      <c r="F90" s="2">
        <f t="shared" si="1"/>
        <v>2488.2299999999996</v>
      </c>
      <c r="G90" s="33"/>
      <c r="H90" s="33" t="s">
        <v>107</v>
      </c>
      <c r="J90" s="50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2" x14ac:dyDescent="0.25">
      <c r="A91" s="10">
        <v>43112</v>
      </c>
      <c r="B91" s="30"/>
      <c r="E91" s="2"/>
      <c r="F91" s="2">
        <f t="shared" si="1"/>
        <v>1928.8299999999995</v>
      </c>
      <c r="G91" s="33" t="s">
        <v>132</v>
      </c>
      <c r="H91" s="33" t="s">
        <v>107</v>
      </c>
      <c r="J91" s="50"/>
      <c r="K91" s="2">
        <v>559.4</v>
      </c>
      <c r="L91" s="2"/>
      <c r="M91" s="2"/>
      <c r="N91" s="2"/>
      <c r="O91" s="2"/>
      <c r="P91" s="2"/>
      <c r="Q91" s="2"/>
      <c r="R91" s="2"/>
      <c r="S91" s="2"/>
      <c r="T91" s="2">
        <v>559.4</v>
      </c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2" x14ac:dyDescent="0.25">
      <c r="A92" s="10">
        <v>43112</v>
      </c>
      <c r="B92" s="30"/>
      <c r="E92" s="2"/>
      <c r="F92" s="2">
        <f t="shared" si="1"/>
        <v>1888.2299999999996</v>
      </c>
      <c r="G92" s="33" t="s">
        <v>62</v>
      </c>
      <c r="H92" s="33" t="s">
        <v>107</v>
      </c>
      <c r="J92" s="50"/>
      <c r="K92" s="2">
        <v>40.6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>
        <v>40.6</v>
      </c>
      <c r="W92" s="2"/>
      <c r="X92" s="2"/>
      <c r="Y92" s="2"/>
      <c r="Z92" s="2"/>
      <c r="AA92" s="2"/>
      <c r="AB92" s="2"/>
      <c r="AC92" s="2"/>
      <c r="AD92" s="2"/>
    </row>
    <row r="93" spans="1:32" x14ac:dyDescent="0.25">
      <c r="A93" s="10">
        <v>43112</v>
      </c>
      <c r="B93" s="30"/>
      <c r="E93" s="2"/>
      <c r="F93" s="2">
        <f t="shared" si="1"/>
        <v>1861.4299999999996</v>
      </c>
      <c r="G93" s="33" t="s">
        <v>132</v>
      </c>
      <c r="H93" s="33" t="s">
        <v>107</v>
      </c>
      <c r="J93" s="50"/>
      <c r="K93" s="2">
        <v>26.8</v>
      </c>
      <c r="L93" s="2"/>
      <c r="M93" s="2"/>
      <c r="N93" s="2"/>
      <c r="O93" s="2"/>
      <c r="P93" s="2"/>
      <c r="Q93" s="2"/>
      <c r="R93" s="2"/>
      <c r="S93" s="2"/>
      <c r="T93" s="2"/>
      <c r="U93" s="2">
        <v>26.8</v>
      </c>
      <c r="V93" s="2"/>
      <c r="W93" s="2"/>
      <c r="X93" s="2"/>
      <c r="Y93" s="2"/>
      <c r="Z93" s="2"/>
      <c r="AA93" s="2"/>
      <c r="AB93" s="2"/>
      <c r="AC93" s="2"/>
      <c r="AD93" s="2"/>
    </row>
    <row r="94" spans="1:32" x14ac:dyDescent="0.25">
      <c r="A94" s="10">
        <v>43112</v>
      </c>
      <c r="B94" s="30"/>
      <c r="E94" s="2"/>
      <c r="F94" s="2">
        <f t="shared" si="1"/>
        <v>715.02999999999952</v>
      </c>
      <c r="G94" s="33" t="s">
        <v>182</v>
      </c>
      <c r="H94" s="33" t="s">
        <v>107</v>
      </c>
      <c r="J94" s="50"/>
      <c r="K94" s="2">
        <v>1146.4000000000001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>
        <v>1146.4000000000001</v>
      </c>
    </row>
    <row r="95" spans="1:32" x14ac:dyDescent="0.25">
      <c r="A95" s="10">
        <v>43112</v>
      </c>
      <c r="B95" s="30"/>
      <c r="E95" s="2"/>
      <c r="F95" s="2">
        <f t="shared" si="1"/>
        <v>668.64999999999952</v>
      </c>
      <c r="G95" s="33" t="s">
        <v>183</v>
      </c>
      <c r="H95" s="33" t="s">
        <v>107</v>
      </c>
      <c r="J95" s="50"/>
      <c r="K95" s="2">
        <v>46.38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>
        <v>38.65</v>
      </c>
      <c r="AE95" s="58">
        <v>7.73</v>
      </c>
      <c r="AF95" s="58"/>
    </row>
    <row r="96" spans="1:32" x14ac:dyDescent="0.25">
      <c r="A96" s="10">
        <v>43130</v>
      </c>
      <c r="B96" s="30" t="s">
        <v>153</v>
      </c>
      <c r="E96" s="2">
        <v>2000</v>
      </c>
      <c r="F96" s="2">
        <f t="shared" si="1"/>
        <v>2668.6499999999996</v>
      </c>
      <c r="G96" s="33"/>
      <c r="H96" s="33" t="s">
        <v>107</v>
      </c>
      <c r="J96" s="50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2" x14ac:dyDescent="0.25">
      <c r="A97" s="10">
        <v>43140</v>
      </c>
      <c r="B97" s="30"/>
      <c r="E97" s="2"/>
      <c r="F97" s="2">
        <f t="shared" si="1"/>
        <v>2109.4499999999998</v>
      </c>
      <c r="G97" s="33" t="s">
        <v>132</v>
      </c>
      <c r="H97" s="33" t="s">
        <v>107</v>
      </c>
      <c r="J97" s="50"/>
      <c r="K97" s="2">
        <v>559.20000000000005</v>
      </c>
      <c r="L97" s="2"/>
      <c r="M97" s="2"/>
      <c r="N97" s="2"/>
      <c r="O97" s="2"/>
      <c r="P97" s="2"/>
      <c r="Q97" s="2"/>
      <c r="R97" s="2"/>
      <c r="S97" s="2"/>
      <c r="T97" s="2">
        <v>559.20000000000005</v>
      </c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2" x14ac:dyDescent="0.25">
      <c r="A98" s="10">
        <v>43140</v>
      </c>
      <c r="B98" s="30"/>
      <c r="E98" s="2"/>
      <c r="F98" s="2">
        <f t="shared" si="1"/>
        <v>2068.6499999999996</v>
      </c>
      <c r="G98" s="33" t="s">
        <v>62</v>
      </c>
      <c r="H98" s="33" t="s">
        <v>107</v>
      </c>
      <c r="J98" s="50"/>
      <c r="K98" s="2">
        <v>40.799999999999997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>
        <v>40.799999999999997</v>
      </c>
      <c r="W98" s="2"/>
      <c r="X98" s="2"/>
      <c r="Y98" s="2"/>
      <c r="Z98" s="2"/>
      <c r="AA98" s="2"/>
      <c r="AB98" s="2"/>
      <c r="AC98" s="2"/>
      <c r="AD98" s="2"/>
    </row>
    <row r="99" spans="1:32" x14ac:dyDescent="0.25">
      <c r="A99" s="10">
        <v>43140</v>
      </c>
      <c r="B99" s="30"/>
      <c r="E99" s="2"/>
      <c r="F99" s="2">
        <f t="shared" si="1"/>
        <v>2028.0599999999997</v>
      </c>
      <c r="G99" s="33" t="s">
        <v>132</v>
      </c>
      <c r="H99" s="33" t="s">
        <v>107</v>
      </c>
      <c r="J99" s="50"/>
      <c r="K99" s="2">
        <v>40.590000000000003</v>
      </c>
      <c r="L99" s="2"/>
      <c r="M99" s="2"/>
      <c r="N99" s="2"/>
      <c r="O99" s="2"/>
      <c r="P99" s="2"/>
      <c r="Q99" s="2"/>
      <c r="R99" s="2"/>
      <c r="S99" s="2"/>
      <c r="T99" s="2"/>
      <c r="U99" s="2">
        <v>40.590000000000003</v>
      </c>
      <c r="V99" s="2"/>
      <c r="W99" s="2"/>
      <c r="X99" s="2"/>
      <c r="Y99" s="2"/>
      <c r="Z99" s="2"/>
      <c r="AA99" s="2"/>
      <c r="AB99" s="2"/>
      <c r="AC99" s="2"/>
      <c r="AD99" s="2"/>
    </row>
    <row r="100" spans="1:32" x14ac:dyDescent="0.25">
      <c r="A100" s="10">
        <v>43140</v>
      </c>
      <c r="B100" s="30"/>
      <c r="E100" s="2"/>
      <c r="F100" s="2">
        <f t="shared" si="1"/>
        <v>2007.8099999999997</v>
      </c>
      <c r="G100" s="33" t="s">
        <v>184</v>
      </c>
      <c r="H100" s="33" t="s">
        <v>107</v>
      </c>
      <c r="J100" s="50">
        <v>833</v>
      </c>
      <c r="K100" s="2">
        <v>20.25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>
        <v>20.25</v>
      </c>
      <c r="AC100" s="2"/>
      <c r="AD100" s="2"/>
    </row>
    <row r="101" spans="1:32" x14ac:dyDescent="0.25">
      <c r="A101" s="10">
        <v>43168</v>
      </c>
      <c r="B101" s="30"/>
      <c r="E101" s="2"/>
      <c r="F101" s="2">
        <f t="shared" si="1"/>
        <v>1448.4099999999999</v>
      </c>
      <c r="G101" s="33" t="s">
        <v>132</v>
      </c>
      <c r="H101" s="33" t="s">
        <v>107</v>
      </c>
      <c r="J101" s="50"/>
      <c r="K101" s="2">
        <v>559.4</v>
      </c>
      <c r="L101" s="2"/>
      <c r="M101" s="2"/>
      <c r="N101" s="2"/>
      <c r="O101" s="2"/>
      <c r="P101" s="2"/>
      <c r="Q101" s="2"/>
      <c r="R101" s="2"/>
      <c r="S101" s="2"/>
      <c r="T101" s="2">
        <v>559.4</v>
      </c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2" x14ac:dyDescent="0.25">
      <c r="A102" s="10">
        <v>43168</v>
      </c>
      <c r="B102" s="30"/>
      <c r="E102" s="2"/>
      <c r="F102" s="2">
        <f t="shared" si="1"/>
        <v>1407.81</v>
      </c>
      <c r="G102" s="33" t="s">
        <v>62</v>
      </c>
      <c r="H102" s="33" t="s">
        <v>107</v>
      </c>
      <c r="J102" s="50"/>
      <c r="K102" s="2">
        <v>40.6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>
        <v>40.6</v>
      </c>
      <c r="W102" s="2"/>
      <c r="X102" s="2"/>
      <c r="Y102" s="2"/>
      <c r="Z102" s="2"/>
      <c r="AA102" s="2"/>
      <c r="AB102" s="2"/>
      <c r="AC102" s="2"/>
      <c r="AD102" s="2"/>
    </row>
    <row r="103" spans="1:32" x14ac:dyDescent="0.25">
      <c r="A103" s="10">
        <v>43168</v>
      </c>
      <c r="B103" s="30"/>
      <c r="E103" s="2"/>
      <c r="F103" s="2">
        <f t="shared" si="1"/>
        <v>1380.1499999999999</v>
      </c>
      <c r="G103" s="33" t="s">
        <v>132</v>
      </c>
      <c r="H103" s="33" t="s">
        <v>107</v>
      </c>
      <c r="J103" s="50"/>
      <c r="K103" s="2">
        <v>27.66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>
        <v>27.66</v>
      </c>
      <c r="X103" s="2"/>
      <c r="Y103" s="2"/>
      <c r="Z103" s="2"/>
      <c r="AA103" s="2"/>
      <c r="AB103" s="2"/>
      <c r="AC103" s="2"/>
      <c r="AD103" s="2"/>
    </row>
    <row r="104" spans="1:32" x14ac:dyDescent="0.25">
      <c r="A104" s="10">
        <v>43168</v>
      </c>
      <c r="B104" s="30"/>
      <c r="E104" s="2"/>
      <c r="F104" s="2">
        <f t="shared" si="1"/>
        <v>1308.8999999999999</v>
      </c>
      <c r="G104" s="33" t="s">
        <v>138</v>
      </c>
      <c r="H104" s="33" t="s">
        <v>107</v>
      </c>
      <c r="J104" s="50"/>
      <c r="K104" s="2">
        <v>71.25</v>
      </c>
      <c r="L104" s="2"/>
      <c r="M104" s="2"/>
      <c r="N104" s="2"/>
      <c r="O104" s="2"/>
      <c r="P104" s="2">
        <v>71.25</v>
      </c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F104" s="2"/>
    </row>
    <row r="105" spans="1:32" x14ac:dyDescent="0.25">
      <c r="A105" s="10">
        <v>43182</v>
      </c>
      <c r="B105" s="30"/>
      <c r="E105" s="2"/>
      <c r="F105" s="2">
        <f t="shared" si="1"/>
        <v>1275.3</v>
      </c>
      <c r="G105" s="33" t="s">
        <v>188</v>
      </c>
      <c r="H105" s="33" t="s">
        <v>107</v>
      </c>
      <c r="J105" s="50"/>
      <c r="K105" s="2">
        <v>33.6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>
        <v>28</v>
      </c>
      <c r="AE105" s="58">
        <v>5.6</v>
      </c>
    </row>
    <row r="106" spans="1:32" x14ac:dyDescent="0.25">
      <c r="A106" s="10">
        <v>43187</v>
      </c>
      <c r="B106" s="30"/>
      <c r="E106" s="2"/>
      <c r="F106" s="2">
        <f t="shared" si="1"/>
        <v>640.06999999999994</v>
      </c>
      <c r="G106" s="33" t="s">
        <v>190</v>
      </c>
      <c r="H106" s="33" t="s">
        <v>107</v>
      </c>
      <c r="J106" s="50"/>
      <c r="K106" s="2">
        <v>635.23</v>
      </c>
      <c r="L106" s="2"/>
      <c r="M106" s="2"/>
      <c r="N106" s="2"/>
      <c r="O106" s="2"/>
      <c r="P106" s="2"/>
      <c r="Q106" s="2"/>
      <c r="R106" s="2">
        <v>635.23</v>
      </c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2" x14ac:dyDescent="0.25">
      <c r="A107" s="10">
        <v>43188</v>
      </c>
      <c r="B107" s="30" t="s">
        <v>206</v>
      </c>
      <c r="E107" s="2">
        <v>290</v>
      </c>
      <c r="F107" s="2">
        <f t="shared" si="1"/>
        <v>930.06999999999994</v>
      </c>
      <c r="G107" s="33"/>
      <c r="H107" s="33"/>
      <c r="J107" s="50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2" ht="13.8" thickBot="1" x14ac:dyDescent="0.3">
      <c r="A108" s="2">
        <f>SUM(C108:E108)</f>
        <v>19347.989999999998</v>
      </c>
      <c r="C108" s="12">
        <f>SUM(C7:C57)</f>
        <v>0</v>
      </c>
      <c r="D108" s="12">
        <f>SUM(D7:D107)</f>
        <v>15</v>
      </c>
      <c r="E108" s="12">
        <f>SUM(E7:E107)</f>
        <v>19332.989999999998</v>
      </c>
      <c r="F108" s="2"/>
      <c r="J108" s="3"/>
      <c r="K108" s="12">
        <f>SUM(K7:K106)</f>
        <v>19888.96</v>
      </c>
      <c r="L108" s="12">
        <f t="shared" ref="L108:AE108" si="2">SUM(L7:L107)</f>
        <v>85.34</v>
      </c>
      <c r="M108" s="12">
        <f t="shared" si="2"/>
        <v>1285</v>
      </c>
      <c r="N108" s="12">
        <f t="shared" si="2"/>
        <v>685.96000000000015</v>
      </c>
      <c r="O108" s="12">
        <f t="shared" si="2"/>
        <v>425.75</v>
      </c>
      <c r="P108" s="12">
        <f t="shared" si="2"/>
        <v>460.25</v>
      </c>
      <c r="Q108" s="12">
        <f t="shared" si="2"/>
        <v>333.33</v>
      </c>
      <c r="R108" s="12">
        <f t="shared" si="2"/>
        <v>635.23</v>
      </c>
      <c r="S108" s="12">
        <f t="shared" si="2"/>
        <v>2582.65</v>
      </c>
      <c r="T108" s="12">
        <f t="shared" si="2"/>
        <v>7134.5999999999976</v>
      </c>
      <c r="U108" s="12">
        <f t="shared" si="2"/>
        <v>298.12</v>
      </c>
      <c r="V108" s="12">
        <f t="shared" si="2"/>
        <v>594</v>
      </c>
      <c r="W108" s="12">
        <f t="shared" si="2"/>
        <v>52.66</v>
      </c>
      <c r="X108" s="12">
        <f t="shared" si="2"/>
        <v>1858.02</v>
      </c>
      <c r="Y108" s="12">
        <f t="shared" si="2"/>
        <v>1415.99</v>
      </c>
      <c r="Z108" s="12">
        <f t="shared" si="2"/>
        <v>0</v>
      </c>
      <c r="AA108" s="12">
        <f t="shared" si="2"/>
        <v>0</v>
      </c>
      <c r="AB108" s="12">
        <f t="shared" si="2"/>
        <v>20.25</v>
      </c>
      <c r="AC108" s="12">
        <f t="shared" si="2"/>
        <v>83.83</v>
      </c>
      <c r="AD108" s="12">
        <f t="shared" si="2"/>
        <v>1594.3900000000003</v>
      </c>
      <c r="AE108" s="12">
        <f t="shared" si="2"/>
        <v>343.59000000000003</v>
      </c>
      <c r="AF108" s="2">
        <f>SUM(L108:AE108)</f>
        <v>19888.96</v>
      </c>
    </row>
    <row r="109" spans="1:32" ht="13.8" thickTop="1" x14ac:dyDescent="0.25">
      <c r="E109" s="2"/>
      <c r="F109" s="2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2" x14ac:dyDescent="0.25">
      <c r="E110" s="2"/>
      <c r="F110" s="2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2" x14ac:dyDescent="0.25">
      <c r="A111" s="30" t="s">
        <v>60</v>
      </c>
      <c r="E111" s="2"/>
      <c r="F111" s="45">
        <v>43190</v>
      </c>
      <c r="I111" s="2">
        <v>640.07000000000005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Y111" s="2"/>
      <c r="Z111" s="2"/>
      <c r="AA111" s="2"/>
      <c r="AB111" s="2"/>
      <c r="AC111" s="2"/>
      <c r="AD111" s="2"/>
    </row>
    <row r="112" spans="1:32" x14ac:dyDescent="0.25">
      <c r="E112" s="2"/>
      <c r="F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27" x14ac:dyDescent="0.25">
      <c r="A113" s="30" t="s">
        <v>58</v>
      </c>
      <c r="E113" s="31"/>
      <c r="F113" s="45"/>
      <c r="G113" s="30"/>
      <c r="I113" s="2"/>
      <c r="J113" s="31"/>
      <c r="K113" s="2"/>
      <c r="L113" s="2"/>
    </row>
    <row r="114" spans="1:27" x14ac:dyDescent="0.25">
      <c r="E114" s="3"/>
      <c r="F114" s="10"/>
      <c r="G114" s="10"/>
      <c r="H114" s="10"/>
      <c r="I114" s="11"/>
      <c r="J114" s="2"/>
      <c r="K114" s="2"/>
      <c r="L114" s="2"/>
    </row>
    <row r="115" spans="1:27" x14ac:dyDescent="0.25">
      <c r="A115" s="10"/>
      <c r="E115" s="3"/>
      <c r="F115" s="10"/>
      <c r="G115" s="10"/>
      <c r="H115" s="10"/>
      <c r="I115" s="11"/>
      <c r="J115" s="2"/>
      <c r="K115" s="2"/>
      <c r="L115" s="2"/>
    </row>
    <row r="116" spans="1:27" x14ac:dyDescent="0.25">
      <c r="E116" s="3"/>
      <c r="F116" s="10"/>
      <c r="G116" s="10"/>
      <c r="H116" s="10"/>
      <c r="I116" s="11"/>
      <c r="J116" s="2"/>
      <c r="K116" s="2"/>
      <c r="L116" s="2"/>
      <c r="AA116" s="2"/>
    </row>
    <row r="117" spans="1:27" x14ac:dyDescent="0.25">
      <c r="E117" s="3"/>
      <c r="F117" s="10"/>
      <c r="G117" s="10"/>
      <c r="H117" s="10"/>
      <c r="I117" s="11"/>
      <c r="J117" s="2"/>
      <c r="K117" s="2"/>
      <c r="L117" s="2"/>
    </row>
    <row r="118" spans="1:27" x14ac:dyDescent="0.25">
      <c r="E118" s="3"/>
      <c r="F118" s="10"/>
      <c r="G118" s="10"/>
      <c r="H118" s="10"/>
      <c r="I118" s="11"/>
      <c r="J118" s="2"/>
      <c r="K118" s="2"/>
      <c r="L118" s="2"/>
    </row>
    <row r="119" spans="1:27" x14ac:dyDescent="0.25">
      <c r="E119" s="2"/>
      <c r="F119" s="2"/>
      <c r="I119" s="17"/>
      <c r="J119" s="2"/>
      <c r="K119" s="2"/>
      <c r="L119" s="2"/>
    </row>
    <row r="120" spans="1:27" x14ac:dyDescent="0.25">
      <c r="E120" s="2"/>
      <c r="F120" s="2"/>
      <c r="I120" s="2">
        <f>F107+I113</f>
        <v>930.06999999999994</v>
      </c>
      <c r="K120" s="2"/>
      <c r="L120" s="2"/>
    </row>
    <row r="121" spans="1:27" x14ac:dyDescent="0.25">
      <c r="E121" s="2"/>
      <c r="F121" s="2"/>
      <c r="I121" s="2"/>
      <c r="J121" s="2"/>
      <c r="K121" s="2"/>
      <c r="L121" s="2"/>
    </row>
    <row r="122" spans="1:27" ht="13.8" thickBot="1" x14ac:dyDescent="0.3">
      <c r="A122" s="30" t="s">
        <v>59</v>
      </c>
      <c r="F122" s="45">
        <v>43190</v>
      </c>
      <c r="I122" s="2"/>
      <c r="J122" s="12">
        <v>640.07000000000005</v>
      </c>
    </row>
    <row r="123" spans="1:27" ht="13.8" thickTop="1" x14ac:dyDescent="0.25">
      <c r="I123" s="2"/>
      <c r="J123" s="2"/>
    </row>
    <row r="124" spans="1:27" x14ac:dyDescent="0.25">
      <c r="I124" s="2"/>
      <c r="J124" s="2"/>
    </row>
    <row r="125" spans="1:27" x14ac:dyDescent="0.25">
      <c r="I125" s="2"/>
      <c r="J125" s="2"/>
    </row>
  </sheetData>
  <phoneticPr fontId="2" type="noConversion"/>
  <pageMargins left="0.15748031496062992" right="0.15748031496062992" top="0.19685039370078741" bottom="0.19685039370078741" header="0.51181102362204722" footer="0.51181102362204722"/>
  <pageSetup paperSize="9"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4"/>
  <sheetViews>
    <sheetView topLeftCell="B26" zoomScaleNormal="100" workbookViewId="0">
      <selection activeCell="C50" sqref="C50"/>
    </sheetView>
  </sheetViews>
  <sheetFormatPr defaultRowHeight="13.2" x14ac:dyDescent="0.25"/>
  <cols>
    <col min="1" max="1" width="10.6640625" style="61" customWidth="1"/>
    <col min="2" max="2" width="37" style="61" customWidth="1"/>
    <col min="3" max="3" width="10.77734375" style="61" customWidth="1"/>
    <col min="4" max="4" width="13.21875" style="61" customWidth="1"/>
    <col min="5" max="5" width="11" style="61" customWidth="1"/>
    <col min="6" max="7" width="10.88671875" style="61" customWidth="1"/>
    <col min="8" max="8" width="7.44140625" style="61" customWidth="1"/>
    <col min="9" max="9" width="9.109375" style="61" customWidth="1"/>
    <col min="10" max="11" width="9.5546875" style="61" customWidth="1"/>
    <col min="12" max="12" width="10.109375" style="61" bestFit="1" customWidth="1"/>
    <col min="13" max="13" width="19.109375" style="61" bestFit="1" customWidth="1"/>
    <col min="14" max="14" width="10.6640625" style="61" bestFit="1" customWidth="1"/>
    <col min="15" max="15" width="9.6640625" style="61" customWidth="1"/>
    <col min="16" max="18" width="8.88671875" style="61"/>
    <col min="19" max="19" width="10" style="61" bestFit="1" customWidth="1"/>
    <col min="20" max="16384" width="8.88671875" style="61"/>
  </cols>
  <sheetData>
    <row r="1" spans="1:20" x14ac:dyDescent="0.25">
      <c r="A1" s="60" t="s">
        <v>81</v>
      </c>
      <c r="K1" s="62"/>
      <c r="L1" s="62"/>
      <c r="M1" s="62"/>
      <c r="N1" s="62"/>
    </row>
    <row r="2" spans="1:20" x14ac:dyDescent="0.25">
      <c r="A2" s="60"/>
      <c r="K2" s="62"/>
      <c r="L2" s="62"/>
      <c r="M2" s="62"/>
      <c r="N2" s="62"/>
    </row>
    <row r="3" spans="1:20" x14ac:dyDescent="0.25">
      <c r="A3" s="60" t="s">
        <v>70</v>
      </c>
      <c r="B3" s="63"/>
      <c r="C3" s="63"/>
      <c r="D3" s="63"/>
      <c r="E3" s="63"/>
      <c r="F3" s="63"/>
      <c r="G3" s="63"/>
      <c r="H3" s="63"/>
      <c r="I3" s="63"/>
      <c r="J3" s="63"/>
      <c r="K3" s="64"/>
      <c r="L3" s="64"/>
      <c r="M3" s="62"/>
      <c r="N3" s="62"/>
    </row>
    <row r="4" spans="1:20" x14ac:dyDescent="0.25">
      <c r="A4" s="60"/>
      <c r="B4" s="63"/>
      <c r="C4" s="63"/>
      <c r="D4" s="63"/>
      <c r="E4" s="63"/>
      <c r="F4" s="63"/>
      <c r="G4" s="63"/>
      <c r="H4" s="63"/>
      <c r="I4" s="63"/>
      <c r="J4" s="63"/>
      <c r="K4" s="64"/>
      <c r="L4" s="64"/>
      <c r="M4" s="62"/>
      <c r="N4" s="62"/>
    </row>
    <row r="5" spans="1:20" x14ac:dyDescent="0.25">
      <c r="A5" s="60" t="s">
        <v>82</v>
      </c>
      <c r="B5" s="63"/>
      <c r="C5" s="63"/>
      <c r="D5" s="63"/>
      <c r="E5" s="63"/>
      <c r="F5" s="63"/>
      <c r="G5" s="63"/>
      <c r="H5" s="63"/>
      <c r="I5" s="63"/>
      <c r="J5" s="63"/>
      <c r="K5" s="64"/>
      <c r="L5" s="64"/>
      <c r="M5" s="62"/>
      <c r="N5" s="62"/>
    </row>
    <row r="6" spans="1:20" x14ac:dyDescent="0.25">
      <c r="A6" s="60"/>
    </row>
    <row r="7" spans="1:20" ht="26.4" x14ac:dyDescent="0.25">
      <c r="A7" s="61" t="s">
        <v>0</v>
      </c>
      <c r="B7" s="63" t="s">
        <v>1</v>
      </c>
      <c r="C7" s="63" t="s">
        <v>22</v>
      </c>
      <c r="D7" s="63" t="s">
        <v>79</v>
      </c>
      <c r="E7" s="63" t="s">
        <v>87</v>
      </c>
      <c r="F7" s="65" t="s">
        <v>108</v>
      </c>
      <c r="G7" s="65" t="s">
        <v>109</v>
      </c>
      <c r="H7" s="65" t="s">
        <v>10</v>
      </c>
      <c r="I7" s="65" t="s">
        <v>93</v>
      </c>
      <c r="J7" s="63" t="s">
        <v>20</v>
      </c>
      <c r="K7" s="62" t="s">
        <v>2</v>
      </c>
      <c r="L7" s="62" t="s">
        <v>3</v>
      </c>
      <c r="M7" s="62" t="s">
        <v>4</v>
      </c>
      <c r="N7" s="66" t="s">
        <v>13</v>
      </c>
      <c r="O7" s="67" t="s">
        <v>72</v>
      </c>
      <c r="P7" s="68" t="s">
        <v>6</v>
      </c>
      <c r="Q7" s="69" t="s">
        <v>2</v>
      </c>
      <c r="R7" s="67" t="s">
        <v>10</v>
      </c>
      <c r="S7" s="69"/>
      <c r="T7" s="69"/>
    </row>
    <row r="8" spans="1:20" x14ac:dyDescent="0.25">
      <c r="B8" s="63"/>
      <c r="C8" s="63"/>
      <c r="D8" s="63"/>
      <c r="E8" s="63"/>
      <c r="F8" s="63"/>
      <c r="G8" s="63"/>
      <c r="H8" s="63"/>
      <c r="I8" s="63"/>
      <c r="J8" s="63"/>
      <c r="K8" s="62"/>
      <c r="L8" s="62"/>
      <c r="M8" s="62"/>
      <c r="N8" s="62"/>
      <c r="O8" s="62"/>
      <c r="P8" s="68"/>
      <c r="Q8" s="69"/>
      <c r="R8" s="69"/>
      <c r="S8" s="69"/>
      <c r="T8" s="69"/>
    </row>
    <row r="9" spans="1:20" x14ac:dyDescent="0.25">
      <c r="A9" s="70">
        <v>42461</v>
      </c>
      <c r="B9" s="62" t="s">
        <v>12</v>
      </c>
      <c r="C9" s="62"/>
      <c r="D9" s="62"/>
      <c r="E9" s="62"/>
      <c r="F9" s="62"/>
      <c r="G9" s="62"/>
      <c r="H9" s="62"/>
      <c r="I9" s="62"/>
      <c r="J9" s="62"/>
      <c r="K9" s="62"/>
      <c r="L9" s="62">
        <v>13632.38</v>
      </c>
      <c r="M9" s="62"/>
      <c r="N9" s="62"/>
      <c r="O9" s="62"/>
      <c r="P9" s="62"/>
      <c r="Q9" s="62"/>
      <c r="R9" s="62"/>
      <c r="S9" s="62"/>
      <c r="T9" s="62"/>
    </row>
    <row r="10" spans="1:20" x14ac:dyDescent="0.25">
      <c r="A10" s="70">
        <v>42832</v>
      </c>
      <c r="B10" s="71" t="s">
        <v>148</v>
      </c>
      <c r="C10" s="71"/>
      <c r="D10" s="71"/>
      <c r="E10" s="71"/>
      <c r="F10" s="71"/>
      <c r="G10" s="71"/>
      <c r="H10" s="71"/>
      <c r="I10" s="71"/>
      <c r="J10" s="71">
        <v>10.5</v>
      </c>
      <c r="K10" s="62">
        <v>10.5</v>
      </c>
      <c r="L10" s="62">
        <f>L9+K10-Q10</f>
        <v>13642.88</v>
      </c>
      <c r="M10" s="62"/>
      <c r="N10" s="62"/>
      <c r="O10" s="62"/>
      <c r="P10" s="62"/>
      <c r="Q10" s="62"/>
      <c r="R10" s="62"/>
      <c r="S10" s="62"/>
      <c r="T10" s="62"/>
    </row>
    <row r="11" spans="1:20" x14ac:dyDescent="0.25">
      <c r="A11" s="70">
        <v>42835</v>
      </c>
      <c r="B11" s="71" t="s">
        <v>153</v>
      </c>
      <c r="C11" s="71"/>
      <c r="D11" s="71"/>
      <c r="E11" s="71">
        <v>0.6</v>
      </c>
      <c r="F11" s="71"/>
      <c r="G11" s="71"/>
      <c r="H11" s="71"/>
      <c r="I11" s="71"/>
      <c r="J11" s="71"/>
      <c r="K11" s="62">
        <v>0.6</v>
      </c>
      <c r="L11" s="62">
        <f>L10+K11-Q11</f>
        <v>13643.48</v>
      </c>
      <c r="M11" s="62"/>
      <c r="N11" s="62"/>
      <c r="O11" s="62"/>
      <c r="P11" s="62"/>
      <c r="Q11" s="62"/>
      <c r="R11" s="62"/>
      <c r="S11" s="62"/>
      <c r="T11" s="62"/>
    </row>
    <row r="12" spans="1:20" x14ac:dyDescent="0.25">
      <c r="A12" s="70">
        <v>42838</v>
      </c>
      <c r="B12" s="71"/>
      <c r="C12" s="71"/>
      <c r="D12" s="71"/>
      <c r="E12" s="71"/>
      <c r="F12" s="71"/>
      <c r="G12" s="71"/>
      <c r="H12" s="71"/>
      <c r="I12" s="71"/>
      <c r="J12" s="71"/>
      <c r="K12" s="62"/>
      <c r="L12" s="62">
        <f>L11+K12-Q12</f>
        <v>9643.48</v>
      </c>
      <c r="M12" s="62" t="s">
        <v>149</v>
      </c>
      <c r="N12" s="62"/>
      <c r="O12" s="62" t="s">
        <v>150</v>
      </c>
      <c r="P12" s="62"/>
      <c r="Q12" s="62">
        <v>4000</v>
      </c>
      <c r="R12" s="62"/>
      <c r="S12" s="62"/>
      <c r="T12" s="62"/>
    </row>
    <row r="13" spans="1:20" x14ac:dyDescent="0.25">
      <c r="A13" s="70">
        <v>42489</v>
      </c>
      <c r="B13" s="71" t="s">
        <v>151</v>
      </c>
      <c r="C13" s="71">
        <v>8466.56</v>
      </c>
      <c r="D13" s="71"/>
      <c r="E13" s="71"/>
      <c r="F13" s="71"/>
      <c r="G13" s="71"/>
      <c r="H13" s="71"/>
      <c r="I13" s="71"/>
      <c r="J13" s="71"/>
      <c r="K13" s="62">
        <v>8466.56</v>
      </c>
      <c r="L13" s="62">
        <f t="shared" ref="L13:L44" si="0">L12+K13-Q13</f>
        <v>18110.04</v>
      </c>
      <c r="M13" s="62"/>
      <c r="N13" s="62"/>
      <c r="O13" s="62"/>
      <c r="P13" s="62"/>
      <c r="Q13" s="62"/>
      <c r="R13" s="62"/>
      <c r="S13" s="62"/>
      <c r="T13" s="62"/>
    </row>
    <row r="14" spans="1:20" x14ac:dyDescent="0.25">
      <c r="A14" s="70">
        <v>42864</v>
      </c>
      <c r="B14" s="71" t="s">
        <v>153</v>
      </c>
      <c r="C14" s="71"/>
      <c r="D14" s="71"/>
      <c r="E14" s="71">
        <v>0.53</v>
      </c>
      <c r="F14" s="71"/>
      <c r="G14" s="71"/>
      <c r="H14" s="71"/>
      <c r="I14" s="71"/>
      <c r="J14" s="71"/>
      <c r="K14" s="62">
        <v>0.53</v>
      </c>
      <c r="L14" s="62">
        <f t="shared" si="0"/>
        <v>18110.57</v>
      </c>
      <c r="M14" s="62"/>
      <c r="N14" s="62"/>
      <c r="O14" s="62"/>
      <c r="P14" s="62"/>
      <c r="Q14" s="62"/>
      <c r="R14" s="62"/>
      <c r="S14" s="62"/>
      <c r="T14" s="62"/>
    </row>
    <row r="15" spans="1:20" x14ac:dyDescent="0.25">
      <c r="A15" s="70">
        <v>42895</v>
      </c>
      <c r="B15" s="71"/>
      <c r="C15" s="71"/>
      <c r="D15" s="71"/>
      <c r="E15" s="71"/>
      <c r="F15" s="71"/>
      <c r="G15" s="71"/>
      <c r="H15" s="71"/>
      <c r="I15" s="71"/>
      <c r="J15" s="71"/>
      <c r="K15" s="62"/>
      <c r="L15" s="62">
        <f t="shared" si="0"/>
        <v>16110.57</v>
      </c>
      <c r="M15" s="62" t="s">
        <v>149</v>
      </c>
      <c r="N15" s="62"/>
      <c r="O15" s="62" t="s">
        <v>150</v>
      </c>
      <c r="P15" s="62"/>
      <c r="Q15" s="62">
        <v>2000</v>
      </c>
      <c r="R15" s="62"/>
      <c r="S15" s="62"/>
      <c r="T15" s="62"/>
    </row>
    <row r="16" spans="1:20" x14ac:dyDescent="0.25">
      <c r="A16" s="70">
        <v>42895</v>
      </c>
      <c r="B16" s="71" t="s">
        <v>153</v>
      </c>
      <c r="C16" s="71"/>
      <c r="D16" s="71"/>
      <c r="E16" s="71">
        <v>0.77</v>
      </c>
      <c r="F16" s="71"/>
      <c r="G16" s="71"/>
      <c r="H16" s="71"/>
      <c r="I16" s="71"/>
      <c r="J16" s="71"/>
      <c r="K16" s="62">
        <v>0.77</v>
      </c>
      <c r="L16" s="62">
        <f t="shared" si="0"/>
        <v>16111.34</v>
      </c>
      <c r="M16" s="62"/>
      <c r="N16" s="62"/>
      <c r="O16" s="62"/>
      <c r="P16" s="62"/>
      <c r="Q16" s="62"/>
      <c r="R16" s="62"/>
      <c r="S16" s="62"/>
      <c r="T16" s="62"/>
    </row>
    <row r="17" spans="1:20" x14ac:dyDescent="0.25">
      <c r="A17" s="70">
        <v>42898</v>
      </c>
      <c r="B17" s="71" t="s">
        <v>148</v>
      </c>
      <c r="C17" s="71"/>
      <c r="D17" s="71"/>
      <c r="E17" s="71"/>
      <c r="F17" s="71"/>
      <c r="G17" s="71"/>
      <c r="H17" s="71"/>
      <c r="I17" s="71"/>
      <c r="J17" s="71">
        <v>32.700000000000003</v>
      </c>
      <c r="K17" s="62">
        <v>32.700000000000003</v>
      </c>
      <c r="L17" s="62">
        <f t="shared" si="0"/>
        <v>16144.04</v>
      </c>
      <c r="M17" s="62"/>
      <c r="N17" s="62"/>
      <c r="O17" s="62"/>
      <c r="P17" s="62"/>
      <c r="Q17" s="62"/>
      <c r="R17" s="62"/>
      <c r="S17" s="62"/>
      <c r="T17" s="62"/>
    </row>
    <row r="18" spans="1:20" x14ac:dyDescent="0.25">
      <c r="A18" s="70">
        <v>42923</v>
      </c>
      <c r="B18" s="71" t="s">
        <v>152</v>
      </c>
      <c r="C18" s="62"/>
      <c r="D18" s="62"/>
      <c r="E18" s="62"/>
      <c r="F18" s="62"/>
      <c r="G18" s="62"/>
      <c r="H18" s="62"/>
      <c r="I18" s="62"/>
      <c r="J18" s="62">
        <v>87308.04</v>
      </c>
      <c r="K18" s="62">
        <v>87308.04</v>
      </c>
      <c r="L18" s="62">
        <f t="shared" si="0"/>
        <v>103452.07999999999</v>
      </c>
      <c r="M18" s="62"/>
      <c r="N18" s="62"/>
      <c r="O18" s="62"/>
      <c r="P18" s="62"/>
      <c r="Q18" s="62"/>
      <c r="R18" s="62"/>
      <c r="S18" s="62"/>
      <c r="T18" s="62"/>
    </row>
    <row r="19" spans="1:20" x14ac:dyDescent="0.25">
      <c r="A19" s="70">
        <v>42926</v>
      </c>
      <c r="B19" s="71" t="s">
        <v>153</v>
      </c>
      <c r="C19" s="62"/>
      <c r="D19" s="62"/>
      <c r="E19" s="62">
        <v>1.1599999999999999</v>
      </c>
      <c r="F19" s="62"/>
      <c r="G19" s="62"/>
      <c r="H19" s="62"/>
      <c r="I19" s="62"/>
      <c r="J19" s="62"/>
      <c r="K19" s="62">
        <v>1.1599999999999999</v>
      </c>
      <c r="L19" s="62">
        <f t="shared" si="0"/>
        <v>103453.23999999999</v>
      </c>
      <c r="M19" s="62"/>
      <c r="N19" s="62"/>
      <c r="O19" s="62"/>
      <c r="P19" s="62"/>
      <c r="Q19" s="62"/>
      <c r="R19" s="62"/>
      <c r="S19" s="62"/>
      <c r="T19" s="62"/>
    </row>
    <row r="20" spans="1:20" x14ac:dyDescent="0.25">
      <c r="A20" s="70">
        <v>42927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>
        <f t="shared" si="0"/>
        <v>101453.23999999999</v>
      </c>
      <c r="M20" s="62" t="s">
        <v>149</v>
      </c>
      <c r="N20" s="62"/>
      <c r="O20" s="62" t="s">
        <v>150</v>
      </c>
      <c r="P20" s="62"/>
      <c r="Q20" s="62">
        <v>2000</v>
      </c>
      <c r="R20" s="62"/>
      <c r="S20" s="62"/>
      <c r="T20" s="62"/>
    </row>
    <row r="21" spans="1:20" x14ac:dyDescent="0.25">
      <c r="A21" s="70">
        <v>42940</v>
      </c>
      <c r="B21" s="62" t="s">
        <v>154</v>
      </c>
      <c r="C21" s="62"/>
      <c r="D21" s="62"/>
      <c r="E21" s="62"/>
      <c r="F21" s="62"/>
      <c r="G21" s="62"/>
      <c r="H21" s="62"/>
      <c r="I21" s="62"/>
      <c r="J21" s="62">
        <v>50</v>
      </c>
      <c r="K21" s="62">
        <v>50</v>
      </c>
      <c r="L21" s="62">
        <f>L20+K21-Q21</f>
        <v>101503.23999999999</v>
      </c>
      <c r="M21" s="62"/>
      <c r="N21" s="62"/>
      <c r="O21" s="62"/>
      <c r="P21" s="62"/>
      <c r="Q21" s="62"/>
      <c r="R21" s="62"/>
      <c r="S21" s="62"/>
      <c r="T21" s="62"/>
    </row>
    <row r="22" spans="1:20" x14ac:dyDescent="0.25">
      <c r="A22" s="70">
        <v>42950</v>
      </c>
      <c r="B22" s="62" t="s">
        <v>153</v>
      </c>
      <c r="C22" s="62"/>
      <c r="D22" s="62"/>
      <c r="E22" s="62">
        <v>4.17</v>
      </c>
      <c r="F22" s="62"/>
      <c r="G22" s="62"/>
      <c r="H22" s="62"/>
      <c r="I22" s="62"/>
      <c r="J22" s="62"/>
      <c r="K22" s="62">
        <v>4.17</v>
      </c>
      <c r="L22" s="62">
        <f t="shared" si="0"/>
        <v>101507.40999999999</v>
      </c>
      <c r="M22" s="62"/>
      <c r="N22" s="62"/>
      <c r="O22" s="62"/>
      <c r="P22" s="62"/>
      <c r="Q22" s="62"/>
      <c r="R22" s="62"/>
      <c r="S22" s="62"/>
      <c r="T22" s="62"/>
    </row>
    <row r="23" spans="1:20" x14ac:dyDescent="0.25">
      <c r="A23" s="70">
        <v>42989</v>
      </c>
      <c r="B23" s="96" t="s">
        <v>153</v>
      </c>
      <c r="C23" s="62"/>
      <c r="D23" s="62"/>
      <c r="E23" s="62">
        <v>4.59</v>
      </c>
      <c r="F23" s="62"/>
      <c r="G23" s="62"/>
      <c r="H23" s="62"/>
      <c r="I23" s="62"/>
      <c r="J23" s="62"/>
      <c r="K23" s="62">
        <v>4.59</v>
      </c>
      <c r="L23" s="62">
        <f t="shared" si="0"/>
        <v>101511.99999999999</v>
      </c>
      <c r="M23" s="62"/>
      <c r="N23" s="62"/>
      <c r="O23" s="62"/>
      <c r="P23" s="62"/>
      <c r="Q23" s="62"/>
      <c r="R23" s="62"/>
      <c r="S23" s="62"/>
      <c r="T23" s="62"/>
    </row>
    <row r="24" spans="1:20" x14ac:dyDescent="0.25">
      <c r="A24" s="70">
        <v>42992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>
        <f t="shared" si="0"/>
        <v>100511.99999999999</v>
      </c>
      <c r="M24" s="96" t="s">
        <v>149</v>
      </c>
      <c r="N24" s="62"/>
      <c r="O24" s="96" t="s">
        <v>150</v>
      </c>
      <c r="P24" s="62"/>
      <c r="Q24" s="62">
        <v>1000</v>
      </c>
      <c r="R24" s="62"/>
      <c r="S24" s="62"/>
      <c r="T24" s="62"/>
    </row>
    <row r="25" spans="1:20" x14ac:dyDescent="0.25">
      <c r="A25" s="70">
        <v>42992</v>
      </c>
      <c r="B25" s="96"/>
      <c r="C25" s="62"/>
      <c r="D25" s="62">
        <v>15</v>
      </c>
      <c r="E25" s="62"/>
      <c r="F25" s="62"/>
      <c r="G25" s="62"/>
      <c r="H25" s="62"/>
      <c r="I25" s="62"/>
      <c r="J25" s="62"/>
      <c r="K25" s="62">
        <v>15</v>
      </c>
      <c r="L25" s="62">
        <f t="shared" si="0"/>
        <v>100526.99999999999</v>
      </c>
      <c r="M25" s="62"/>
      <c r="N25" s="62"/>
      <c r="O25" s="62"/>
      <c r="P25" s="62"/>
      <c r="Q25" s="62"/>
      <c r="R25" s="62"/>
      <c r="S25" s="62"/>
      <c r="T25" s="62"/>
    </row>
    <row r="26" spans="1:20" x14ac:dyDescent="0.25">
      <c r="A26" s="70">
        <v>43007</v>
      </c>
      <c r="B26" s="96" t="s">
        <v>151</v>
      </c>
      <c r="C26" s="62">
        <v>8613.5</v>
      </c>
      <c r="D26" s="62"/>
      <c r="E26" s="62"/>
      <c r="F26" s="62"/>
      <c r="G26" s="62"/>
      <c r="H26" s="62"/>
      <c r="I26" s="62"/>
      <c r="J26" s="62"/>
      <c r="K26" s="62">
        <v>8613.5</v>
      </c>
      <c r="L26" s="62">
        <f t="shared" si="0"/>
        <v>109140.49999999999</v>
      </c>
      <c r="M26" s="71"/>
      <c r="N26" s="62"/>
      <c r="O26" s="62"/>
      <c r="P26" s="62"/>
      <c r="Q26" s="62"/>
      <c r="R26" s="62"/>
      <c r="S26" s="62"/>
      <c r="T26" s="62"/>
    </row>
    <row r="27" spans="1:20" x14ac:dyDescent="0.25">
      <c r="A27" s="70">
        <v>43017</v>
      </c>
      <c r="B27" s="96" t="s">
        <v>153</v>
      </c>
      <c r="C27" s="62"/>
      <c r="D27" s="62"/>
      <c r="E27" s="62">
        <v>3.99</v>
      </c>
      <c r="F27" s="62"/>
      <c r="G27" s="62"/>
      <c r="H27" s="62"/>
      <c r="I27" s="62"/>
      <c r="J27" s="62"/>
      <c r="K27" s="62">
        <v>3.99</v>
      </c>
      <c r="L27" s="62">
        <f t="shared" si="0"/>
        <v>109144.48999999999</v>
      </c>
      <c r="M27" s="62"/>
      <c r="N27" s="62"/>
      <c r="O27" s="62"/>
      <c r="P27" s="62"/>
      <c r="Q27" s="62"/>
      <c r="R27" s="62"/>
      <c r="S27" s="62"/>
      <c r="T27" s="62"/>
    </row>
    <row r="28" spans="1:20" x14ac:dyDescent="0.25">
      <c r="A28" s="70">
        <v>43021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>
        <f t="shared" si="0"/>
        <v>106144.48999999999</v>
      </c>
      <c r="M28" s="96" t="s">
        <v>149</v>
      </c>
      <c r="N28" s="62"/>
      <c r="O28" s="96" t="s">
        <v>150</v>
      </c>
      <c r="P28" s="62"/>
      <c r="Q28" s="62">
        <v>3000</v>
      </c>
      <c r="R28" s="62"/>
      <c r="S28" s="62"/>
      <c r="T28" s="62"/>
    </row>
    <row r="29" spans="1:20" x14ac:dyDescent="0.25">
      <c r="A29" s="70">
        <v>43040</v>
      </c>
      <c r="B29" s="31" t="s">
        <v>62</v>
      </c>
      <c r="C29" s="62"/>
      <c r="D29" s="62"/>
      <c r="E29" s="62"/>
      <c r="F29" s="62"/>
      <c r="G29" s="62"/>
      <c r="H29" s="62">
        <v>3045.21</v>
      </c>
      <c r="I29" s="62"/>
      <c r="J29" s="62"/>
      <c r="K29" s="62">
        <v>3045.21</v>
      </c>
      <c r="L29" s="62">
        <f t="shared" si="0"/>
        <v>109189.7</v>
      </c>
      <c r="M29" s="62"/>
      <c r="N29" s="62"/>
      <c r="O29" s="62"/>
      <c r="P29" s="62"/>
      <c r="Q29" s="62"/>
      <c r="R29" s="62"/>
      <c r="S29" s="62"/>
      <c r="T29" s="62"/>
    </row>
    <row r="30" spans="1:20" x14ac:dyDescent="0.25">
      <c r="A30" s="70">
        <v>43048</v>
      </c>
      <c r="B30" s="31" t="s">
        <v>153</v>
      </c>
      <c r="C30" s="62"/>
      <c r="D30" s="62"/>
      <c r="E30" s="62">
        <v>4.5599999999999996</v>
      </c>
      <c r="F30" s="62"/>
      <c r="G30" s="62"/>
      <c r="H30" s="62"/>
      <c r="I30" s="62"/>
      <c r="J30" s="62"/>
      <c r="K30" s="62">
        <v>4.5599999999999996</v>
      </c>
      <c r="L30" s="62">
        <f t="shared" si="0"/>
        <v>109194.26</v>
      </c>
      <c r="M30" s="62"/>
      <c r="N30" s="62"/>
      <c r="O30" s="62"/>
      <c r="P30" s="62"/>
      <c r="Q30" s="62"/>
      <c r="R30" s="62"/>
      <c r="S30" s="62"/>
      <c r="T30" s="62"/>
    </row>
    <row r="31" spans="1:20" x14ac:dyDescent="0.25">
      <c r="A31" s="70">
        <v>43049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>
        <f t="shared" si="0"/>
        <v>108194.26</v>
      </c>
      <c r="M31" s="96" t="s">
        <v>149</v>
      </c>
      <c r="N31" s="62"/>
      <c r="O31" s="96" t="s">
        <v>150</v>
      </c>
      <c r="P31" s="62"/>
      <c r="Q31" s="62">
        <v>1000</v>
      </c>
      <c r="R31" s="62"/>
      <c r="S31" s="62"/>
      <c r="T31" s="62"/>
    </row>
    <row r="32" spans="1:20" x14ac:dyDescent="0.25">
      <c r="A32" s="70">
        <v>43056</v>
      </c>
      <c r="B32" s="31" t="s">
        <v>185</v>
      </c>
      <c r="C32" s="62"/>
      <c r="D32" s="62">
        <v>15</v>
      </c>
      <c r="E32" s="62"/>
      <c r="F32" s="62"/>
      <c r="G32" s="62"/>
      <c r="H32" s="62"/>
      <c r="I32" s="62"/>
      <c r="J32" s="62"/>
      <c r="K32" s="62">
        <v>15</v>
      </c>
      <c r="L32" s="62">
        <f t="shared" si="0"/>
        <v>108209.26</v>
      </c>
      <c r="M32" s="62"/>
      <c r="N32" s="62"/>
      <c r="O32" s="62"/>
      <c r="P32" s="62"/>
      <c r="Q32" s="62"/>
      <c r="R32" s="62"/>
      <c r="S32" s="62"/>
      <c r="T32" s="62"/>
    </row>
    <row r="33" spans="1:20" x14ac:dyDescent="0.25">
      <c r="A33" s="70">
        <v>43063</v>
      </c>
      <c r="B33" s="31" t="s">
        <v>152</v>
      </c>
      <c r="C33" s="62"/>
      <c r="D33" s="62"/>
      <c r="E33" s="62"/>
      <c r="F33" s="62"/>
      <c r="G33" s="62"/>
      <c r="H33" s="62"/>
      <c r="I33" s="62"/>
      <c r="J33" s="62">
        <v>17</v>
      </c>
      <c r="K33" s="62">
        <v>17</v>
      </c>
      <c r="L33" s="62">
        <f t="shared" si="0"/>
        <v>108226.26</v>
      </c>
      <c r="M33" s="62"/>
      <c r="N33" s="62"/>
      <c r="O33" s="62"/>
      <c r="P33" s="62"/>
      <c r="Q33" s="62"/>
      <c r="R33" s="62"/>
      <c r="S33" s="62"/>
      <c r="T33" s="62"/>
    </row>
    <row r="34" spans="1:20" x14ac:dyDescent="0.25">
      <c r="A34" s="70">
        <v>43080</v>
      </c>
      <c r="B34" s="31" t="s">
        <v>153</v>
      </c>
      <c r="C34" s="62"/>
      <c r="D34" s="62"/>
      <c r="E34" s="62">
        <v>4.74</v>
      </c>
      <c r="F34" s="62"/>
      <c r="G34" s="62"/>
      <c r="H34" s="62"/>
      <c r="I34" s="62"/>
      <c r="J34" s="62"/>
      <c r="K34" s="62">
        <v>4.74</v>
      </c>
      <c r="L34" s="62">
        <f t="shared" si="0"/>
        <v>108231</v>
      </c>
      <c r="M34" s="62"/>
      <c r="N34" s="62"/>
      <c r="O34" s="62"/>
      <c r="P34" s="62"/>
      <c r="Q34" s="62"/>
      <c r="R34" s="62"/>
      <c r="S34" s="62"/>
      <c r="T34" s="62"/>
    </row>
    <row r="35" spans="1:20" x14ac:dyDescent="0.25">
      <c r="A35" s="70">
        <v>43084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>
        <f t="shared" si="0"/>
        <v>106231</v>
      </c>
      <c r="M35" s="96" t="s">
        <v>149</v>
      </c>
      <c r="N35" s="62"/>
      <c r="O35" s="96" t="s">
        <v>150</v>
      </c>
      <c r="P35" s="62"/>
      <c r="Q35" s="62">
        <v>2000</v>
      </c>
      <c r="R35" s="62"/>
      <c r="S35" s="62"/>
      <c r="T35" s="62"/>
    </row>
    <row r="36" spans="1:20" x14ac:dyDescent="0.25">
      <c r="A36" s="70">
        <v>43109</v>
      </c>
      <c r="B36" s="31" t="s">
        <v>153</v>
      </c>
      <c r="C36" s="62"/>
      <c r="D36" s="62"/>
      <c r="E36" s="62">
        <v>4.2300000000000004</v>
      </c>
      <c r="F36" s="62"/>
      <c r="G36" s="62"/>
      <c r="H36" s="62"/>
      <c r="I36" s="62"/>
      <c r="J36" s="62"/>
      <c r="K36" s="62">
        <v>4.2300000000000004</v>
      </c>
      <c r="L36" s="62">
        <f t="shared" si="0"/>
        <v>106235.23</v>
      </c>
      <c r="M36" s="62"/>
      <c r="N36" s="62"/>
      <c r="O36" s="62"/>
      <c r="P36" s="62"/>
      <c r="Q36" s="62"/>
      <c r="R36" s="62"/>
      <c r="S36" s="62"/>
      <c r="T36" s="62"/>
    </row>
    <row r="37" spans="1:20" x14ac:dyDescent="0.25">
      <c r="A37" s="70">
        <v>43112</v>
      </c>
      <c r="B37" s="31"/>
      <c r="C37" s="62"/>
      <c r="D37" s="62"/>
      <c r="E37" s="62"/>
      <c r="F37" s="62"/>
      <c r="G37" s="62"/>
      <c r="H37" s="62"/>
      <c r="I37" s="62"/>
      <c r="J37" s="62"/>
      <c r="K37" s="62"/>
      <c r="L37" s="62">
        <f t="shared" si="0"/>
        <v>106235.23</v>
      </c>
      <c r="M37" s="96" t="s">
        <v>149</v>
      </c>
      <c r="N37" s="62"/>
      <c r="O37" s="62"/>
      <c r="P37" s="62"/>
      <c r="Q37" s="62"/>
      <c r="R37" s="62"/>
      <c r="S37" s="62"/>
      <c r="T37" s="62"/>
    </row>
    <row r="38" spans="1:20" x14ac:dyDescent="0.25">
      <c r="A38" s="70">
        <v>43130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>
        <f t="shared" si="0"/>
        <v>104235.23</v>
      </c>
      <c r="M38" s="96" t="s">
        <v>149</v>
      </c>
      <c r="N38" s="62"/>
      <c r="O38" s="96" t="s">
        <v>150</v>
      </c>
      <c r="P38" s="62"/>
      <c r="Q38" s="62">
        <v>2000</v>
      </c>
      <c r="R38" s="62"/>
      <c r="S38" s="62"/>
      <c r="T38" s="62"/>
    </row>
    <row r="39" spans="1:20" x14ac:dyDescent="0.25">
      <c r="A39" s="70">
        <v>43139</v>
      </c>
      <c r="B39" s="96" t="s">
        <v>186</v>
      </c>
      <c r="C39" s="62"/>
      <c r="D39" s="62"/>
      <c r="E39" s="62">
        <v>22.5</v>
      </c>
      <c r="F39" s="62"/>
      <c r="G39" s="62"/>
      <c r="H39" s="62"/>
      <c r="I39" s="62"/>
      <c r="J39" s="62"/>
      <c r="K39" s="62">
        <v>22.5</v>
      </c>
      <c r="L39" s="62">
        <f t="shared" si="0"/>
        <v>102257.73</v>
      </c>
      <c r="M39" s="62"/>
      <c r="N39" s="62"/>
      <c r="O39" s="96" t="s">
        <v>150</v>
      </c>
      <c r="P39" s="62"/>
      <c r="Q39" s="62">
        <v>2000</v>
      </c>
      <c r="R39" s="62"/>
      <c r="S39" s="62"/>
      <c r="T39" s="62"/>
    </row>
    <row r="40" spans="1:20" x14ac:dyDescent="0.25">
      <c r="A40" s="70">
        <v>43140</v>
      </c>
      <c r="B40" s="96" t="s">
        <v>153</v>
      </c>
      <c r="C40" s="62"/>
      <c r="D40" s="62"/>
      <c r="E40" s="62">
        <v>4.4000000000000004</v>
      </c>
      <c r="F40" s="62"/>
      <c r="G40" s="62"/>
      <c r="H40" s="62"/>
      <c r="I40" s="62"/>
      <c r="J40" s="62"/>
      <c r="K40" s="62">
        <v>4.4000000000000004</v>
      </c>
      <c r="L40" s="62">
        <f t="shared" si="0"/>
        <v>102262.12999999999</v>
      </c>
      <c r="M40" s="62"/>
      <c r="N40" s="62"/>
      <c r="O40" s="62"/>
      <c r="P40" s="62"/>
      <c r="Q40" s="62"/>
      <c r="R40" s="62"/>
      <c r="S40" s="62"/>
      <c r="T40" s="62"/>
    </row>
    <row r="41" spans="1:20" x14ac:dyDescent="0.25">
      <c r="A41" s="70">
        <v>43168</v>
      </c>
      <c r="B41" s="31" t="s">
        <v>153</v>
      </c>
      <c r="C41" s="62"/>
      <c r="D41" s="62"/>
      <c r="E41" s="62">
        <v>3.92</v>
      </c>
      <c r="F41" s="62"/>
      <c r="G41" s="62"/>
      <c r="H41" s="62"/>
      <c r="I41" s="62"/>
      <c r="J41" s="62"/>
      <c r="K41" s="62">
        <v>3.92</v>
      </c>
      <c r="L41" s="62">
        <f t="shared" si="0"/>
        <v>102266.04999999999</v>
      </c>
      <c r="M41" s="62"/>
      <c r="N41" s="62"/>
      <c r="O41" s="62"/>
      <c r="P41" s="62"/>
      <c r="Q41" s="62"/>
      <c r="R41" s="62"/>
      <c r="S41" s="62"/>
      <c r="T41" s="62"/>
    </row>
    <row r="42" spans="1:20" x14ac:dyDescent="0.25">
      <c r="A42" s="70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>
        <f t="shared" si="0"/>
        <v>102266.04999999999</v>
      </c>
      <c r="M42" s="62"/>
      <c r="N42" s="62"/>
      <c r="O42" s="62"/>
      <c r="P42" s="62"/>
      <c r="Q42" s="62"/>
      <c r="R42" s="62"/>
      <c r="S42" s="62"/>
      <c r="T42" s="62"/>
    </row>
    <row r="43" spans="1:20" x14ac:dyDescent="0.25">
      <c r="A43" s="70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>
        <f t="shared" si="0"/>
        <v>102266.04999999999</v>
      </c>
      <c r="M43" s="62"/>
      <c r="N43" s="62"/>
      <c r="O43" s="62"/>
      <c r="P43" s="62"/>
      <c r="Q43" s="62"/>
      <c r="R43" s="62"/>
      <c r="S43" s="62"/>
      <c r="T43" s="62"/>
    </row>
    <row r="44" spans="1:20" x14ac:dyDescent="0.25">
      <c r="A44" s="70"/>
      <c r="B44" s="62"/>
      <c r="C44" s="62"/>
      <c r="D44" s="62"/>
      <c r="E44" s="62"/>
      <c r="F44" s="72"/>
      <c r="G44" s="72"/>
      <c r="H44" s="72"/>
      <c r="I44" s="72"/>
      <c r="J44" s="62"/>
      <c r="K44" s="62"/>
      <c r="L44" s="62">
        <f t="shared" si="0"/>
        <v>102266.04999999999</v>
      </c>
      <c r="M44" s="62"/>
      <c r="N44" s="62"/>
      <c r="O44" s="62"/>
      <c r="P44" s="62"/>
      <c r="Q44" s="62"/>
      <c r="R44" s="62"/>
      <c r="S44" s="62"/>
      <c r="T44" s="62"/>
    </row>
    <row r="45" spans="1:20" ht="13.8" thickBot="1" x14ac:dyDescent="0.3">
      <c r="B45" s="73"/>
      <c r="C45" s="74">
        <f>SUM(C9:C44)</f>
        <v>17080.059999999998</v>
      </c>
      <c r="D45" s="74">
        <f>SUM(D9:D44)</f>
        <v>30</v>
      </c>
      <c r="E45" s="74">
        <f>SUM(E9:E44)</f>
        <v>60.160000000000004</v>
      </c>
      <c r="F45" s="75">
        <f>SUM(F10:F44)</f>
        <v>0</v>
      </c>
      <c r="G45" s="75">
        <f>SUM(G8:G44)</f>
        <v>0</v>
      </c>
      <c r="H45" s="75">
        <f>SUM(H8:H44)</f>
        <v>3045.21</v>
      </c>
      <c r="I45" s="75">
        <f>SUM(I10:I44)</f>
        <v>0</v>
      </c>
      <c r="J45" s="74">
        <f>SUM(J9:J44)</f>
        <v>87418.239999999991</v>
      </c>
      <c r="K45" s="74">
        <f>SUM(K9:K44)</f>
        <v>107633.67</v>
      </c>
      <c r="L45" s="62"/>
      <c r="M45" s="62"/>
      <c r="N45" s="62"/>
      <c r="O45" s="62"/>
      <c r="P45" s="62"/>
      <c r="Q45" s="74">
        <f>SUM(Q9:Q44)</f>
        <v>19000</v>
      </c>
      <c r="R45" s="74">
        <f>SUM(R9:R19)</f>
        <v>0</v>
      </c>
      <c r="S45" s="74"/>
      <c r="T45" s="74"/>
    </row>
    <row r="46" spans="1:20" ht="13.8" thickTop="1" x14ac:dyDescent="0.25"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</row>
    <row r="47" spans="1:20" x14ac:dyDescent="0.25"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</row>
    <row r="48" spans="1:20" x14ac:dyDescent="0.25">
      <c r="A48" s="30" t="s">
        <v>191</v>
      </c>
      <c r="B48" s="62"/>
      <c r="C48" s="62"/>
      <c r="D48" s="62">
        <v>102266.05</v>
      </c>
      <c r="E48" s="62"/>
      <c r="G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</row>
    <row r="49" spans="1:19" x14ac:dyDescent="0.25"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</row>
    <row r="50" spans="1:19" x14ac:dyDescent="0.25">
      <c r="A50" s="61" t="s">
        <v>61</v>
      </c>
      <c r="B50" s="62"/>
      <c r="C50" s="62"/>
      <c r="D50" s="62">
        <v>0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</row>
    <row r="51" spans="1:19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</row>
    <row r="52" spans="1:19" x14ac:dyDescent="0.25">
      <c r="A52" s="70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</row>
    <row r="53" spans="1:19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76"/>
      <c r="N53" s="62"/>
      <c r="O53" s="62"/>
      <c r="P53" s="62"/>
      <c r="Q53" s="62"/>
      <c r="R53" s="62"/>
      <c r="S53" s="62"/>
    </row>
    <row r="54" spans="1:19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>
        <f>SUM(M48:M52)</f>
        <v>0</v>
      </c>
      <c r="N54" s="62"/>
      <c r="O54" s="62"/>
      <c r="P54" s="62"/>
      <c r="Q54" s="62"/>
      <c r="R54" s="62"/>
      <c r="S54" s="62"/>
    </row>
    <row r="55" spans="1:19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</row>
    <row r="56" spans="1:19" x14ac:dyDescent="0.25">
      <c r="A56" s="61" t="s">
        <v>58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>
        <v>0</v>
      </c>
      <c r="N56" s="62"/>
      <c r="O56" s="62"/>
      <c r="P56" s="62"/>
      <c r="Q56" s="62"/>
      <c r="R56" s="62"/>
      <c r="S56" s="62"/>
    </row>
    <row r="57" spans="1:19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</row>
    <row r="58" spans="1:19" x14ac:dyDescent="0.25">
      <c r="A58" s="70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</row>
    <row r="59" spans="1:19" x14ac:dyDescent="0.25">
      <c r="A59" s="70"/>
      <c r="L59" s="62"/>
    </row>
    <row r="60" spans="1:19" x14ac:dyDescent="0.25">
      <c r="L60" s="77"/>
    </row>
    <row r="61" spans="1:19" x14ac:dyDescent="0.25">
      <c r="M61" s="62"/>
    </row>
    <row r="63" spans="1:19" ht="13.8" thickBot="1" x14ac:dyDescent="0.3">
      <c r="A63" s="61" t="s">
        <v>59</v>
      </c>
      <c r="M63" s="74">
        <f>L44</f>
        <v>102266.04999999999</v>
      </c>
    </row>
    <row r="64" spans="1:19" ht="13.8" thickTop="1" x14ac:dyDescent="0.25"/>
  </sheetData>
  <phoneticPr fontId="2" type="noConversion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3"/>
  <sheetViews>
    <sheetView zoomScale="80" zoomScaleNormal="80" workbookViewId="0">
      <pane ySplit="1716" topLeftCell="A18" activePane="bottomLeft"/>
      <selection activeCell="E5" sqref="E5"/>
      <selection pane="bottomLeft" activeCell="G44" sqref="G44"/>
    </sheetView>
  </sheetViews>
  <sheetFormatPr defaultRowHeight="13.2" x14ac:dyDescent="0.25"/>
  <cols>
    <col min="1" max="1" width="34.33203125" customWidth="1"/>
    <col min="2" max="2" width="5" customWidth="1"/>
    <col min="4" max="4" width="5" customWidth="1"/>
    <col min="6" max="6" width="5" customWidth="1"/>
    <col min="7" max="7" width="9.6640625" customWidth="1"/>
    <col min="8" max="8" width="5" customWidth="1"/>
    <col min="9" max="9" width="9.5546875" hidden="1" customWidth="1"/>
    <col min="10" max="10" width="5" hidden="1" customWidth="1"/>
    <col min="11" max="11" width="9.88671875" customWidth="1"/>
  </cols>
  <sheetData>
    <row r="1" spans="1:12" ht="17.399999999999999" x14ac:dyDescent="0.3">
      <c r="A1" s="104" t="s">
        <v>81</v>
      </c>
      <c r="B1" s="104"/>
      <c r="C1" s="104"/>
      <c r="D1" s="104"/>
      <c r="E1" s="104"/>
      <c r="F1" s="104"/>
      <c r="G1" s="104"/>
      <c r="H1" s="104"/>
      <c r="I1" s="104"/>
    </row>
    <row r="2" spans="1:12" x14ac:dyDescent="0.25">
      <c r="C2" s="2"/>
      <c r="D2" s="2"/>
      <c r="E2" s="2"/>
      <c r="F2" s="2"/>
      <c r="G2" s="2"/>
      <c r="I2" s="2"/>
    </row>
    <row r="3" spans="1:12" ht="17.399999999999999" x14ac:dyDescent="0.3">
      <c r="A3" s="104" t="s">
        <v>156</v>
      </c>
      <c r="B3" s="104"/>
      <c r="C3" s="104"/>
      <c r="D3" s="104"/>
      <c r="E3" s="104"/>
      <c r="F3" s="104"/>
      <c r="G3" s="104"/>
      <c r="H3" s="104"/>
      <c r="I3" s="104"/>
    </row>
    <row r="4" spans="1:12" ht="17.399999999999999" x14ac:dyDescent="0.3">
      <c r="A4" s="13"/>
      <c r="B4" s="13"/>
      <c r="C4" s="14"/>
      <c r="D4" s="14"/>
      <c r="E4" s="14"/>
      <c r="F4" s="14"/>
      <c r="G4" s="14"/>
      <c r="H4" s="13"/>
      <c r="I4" s="14"/>
    </row>
    <row r="5" spans="1:12" ht="27" x14ac:dyDescent="0.3">
      <c r="A5" s="13"/>
      <c r="B5" s="13"/>
      <c r="C5" s="15" t="s">
        <v>157</v>
      </c>
      <c r="D5" s="15"/>
      <c r="E5" s="15" t="s">
        <v>158</v>
      </c>
      <c r="F5" s="15"/>
      <c r="G5" s="15" t="s">
        <v>159</v>
      </c>
      <c r="H5" s="13"/>
      <c r="I5" s="15" t="s">
        <v>46</v>
      </c>
      <c r="K5" s="1" t="s">
        <v>17</v>
      </c>
    </row>
    <row r="6" spans="1:12" ht="12.75" customHeight="1" x14ac:dyDescent="0.3">
      <c r="A6" s="44" t="s">
        <v>21</v>
      </c>
      <c r="B6" s="13"/>
      <c r="C6" s="15"/>
      <c r="D6" s="15"/>
      <c r="E6" s="15"/>
      <c r="F6" s="15"/>
      <c r="G6" s="15"/>
      <c r="H6" s="13"/>
      <c r="I6" s="15"/>
      <c r="K6" s="1"/>
    </row>
    <row r="7" spans="1:12" ht="12.75" customHeight="1" x14ac:dyDescent="0.3">
      <c r="A7" s="37" t="s">
        <v>22</v>
      </c>
      <c r="B7" s="13"/>
      <c r="C7" s="18">
        <v>15261</v>
      </c>
      <c r="D7" s="15"/>
      <c r="E7" s="41">
        <v>16787</v>
      </c>
      <c r="F7" s="15"/>
      <c r="G7" s="41">
        <v>16787</v>
      </c>
      <c r="H7" s="13"/>
      <c r="I7" s="41">
        <v>0</v>
      </c>
      <c r="K7" s="2">
        <f>G7-E7</f>
        <v>0</v>
      </c>
    </row>
    <row r="8" spans="1:12" ht="12.75" customHeight="1" x14ac:dyDescent="0.3">
      <c r="A8" s="37" t="s">
        <v>114</v>
      </c>
      <c r="B8" s="13"/>
      <c r="C8" s="18">
        <v>400</v>
      </c>
      <c r="D8" s="15"/>
      <c r="E8" s="41">
        <v>440</v>
      </c>
      <c r="F8" s="15"/>
      <c r="G8" s="41">
        <v>440</v>
      </c>
      <c r="H8" s="13"/>
      <c r="I8" s="41"/>
      <c r="K8" s="2">
        <f>G8-E8</f>
        <v>0</v>
      </c>
      <c r="L8" s="2"/>
    </row>
    <row r="9" spans="1:12" ht="12.75" customHeight="1" x14ac:dyDescent="0.3">
      <c r="A9" s="37" t="s">
        <v>87</v>
      </c>
      <c r="B9" s="13"/>
      <c r="C9" s="53">
        <v>9.94</v>
      </c>
      <c r="D9" s="15"/>
      <c r="E9" s="41">
        <v>10</v>
      </c>
      <c r="F9" s="15"/>
      <c r="G9" s="41">
        <f>IA!E45</f>
        <v>60.160000000000004</v>
      </c>
      <c r="H9" s="13"/>
      <c r="I9" s="41">
        <f>E9-G9</f>
        <v>-50.160000000000004</v>
      </c>
      <c r="K9" s="2">
        <f t="shared" ref="K9:K15" si="0">G9-E9</f>
        <v>50.160000000000004</v>
      </c>
    </row>
    <row r="10" spans="1:12" ht="12.75" customHeight="1" x14ac:dyDescent="0.3">
      <c r="A10" s="37" t="s">
        <v>79</v>
      </c>
      <c r="B10" s="13"/>
      <c r="C10" s="41">
        <v>227.5</v>
      </c>
      <c r="D10" s="15"/>
      <c r="E10" s="41">
        <v>100</v>
      </c>
      <c r="F10" s="15"/>
      <c r="G10" s="41">
        <f>IA!D45+Treasurers!D108</f>
        <v>45</v>
      </c>
      <c r="H10" s="13"/>
      <c r="I10" s="41">
        <v>70</v>
      </c>
      <c r="K10" s="2">
        <f t="shared" si="0"/>
        <v>-55</v>
      </c>
    </row>
    <row r="11" spans="1:12" ht="12.75" customHeight="1" x14ac:dyDescent="0.3">
      <c r="A11" s="42" t="s">
        <v>110</v>
      </c>
      <c r="B11" s="13"/>
      <c r="C11" s="2">
        <v>15943</v>
      </c>
      <c r="D11" s="15"/>
      <c r="E11" s="41">
        <v>14000</v>
      </c>
      <c r="F11" s="15"/>
      <c r="G11" s="41">
        <v>0</v>
      </c>
      <c r="H11" s="13"/>
      <c r="I11" s="41">
        <v>0</v>
      </c>
      <c r="K11" s="2">
        <f t="shared" si="0"/>
        <v>-14000</v>
      </c>
    </row>
    <row r="12" spans="1:12" ht="12.75" customHeight="1" x14ac:dyDescent="0.3">
      <c r="A12" s="42" t="s">
        <v>62</v>
      </c>
      <c r="B12" s="13"/>
      <c r="C12" s="40">
        <v>575.45000000000005</v>
      </c>
      <c r="D12" s="15"/>
      <c r="E12" s="41">
        <v>0</v>
      </c>
      <c r="F12" s="15"/>
      <c r="G12" s="41">
        <f>IA!H45</f>
        <v>3045.21</v>
      </c>
      <c r="H12" s="13"/>
      <c r="I12" s="41">
        <v>0</v>
      </c>
      <c r="K12" s="2">
        <f t="shared" si="0"/>
        <v>3045.21</v>
      </c>
    </row>
    <row r="13" spans="1:12" ht="12.75" customHeight="1" x14ac:dyDescent="0.3">
      <c r="A13" s="37" t="s">
        <v>97</v>
      </c>
      <c r="B13" s="13"/>
      <c r="C13" s="41">
        <v>52.52</v>
      </c>
      <c r="D13" s="15"/>
      <c r="E13" s="41">
        <v>0</v>
      </c>
      <c r="F13" s="15"/>
      <c r="G13" s="41">
        <f>IA!F36</f>
        <v>0</v>
      </c>
      <c r="H13" s="13"/>
      <c r="I13" s="41">
        <v>0</v>
      </c>
      <c r="K13" s="2">
        <f t="shared" si="0"/>
        <v>0</v>
      </c>
    </row>
    <row r="14" spans="1:12" ht="12.75" customHeight="1" x14ac:dyDescent="0.3">
      <c r="A14" s="37" t="s">
        <v>109</v>
      </c>
      <c r="B14" s="13"/>
      <c r="C14" s="41">
        <v>2496</v>
      </c>
      <c r="D14" s="15"/>
      <c r="E14" s="41"/>
      <c r="F14" s="15"/>
      <c r="G14" s="41">
        <f>IA!G45</f>
        <v>0</v>
      </c>
      <c r="H14" s="13"/>
      <c r="I14" s="41"/>
      <c r="K14" s="2"/>
    </row>
    <row r="15" spans="1:12" ht="12.75" customHeight="1" x14ac:dyDescent="0.3">
      <c r="A15" s="37" t="s">
        <v>20</v>
      </c>
      <c r="B15" s="13"/>
      <c r="C15" s="41">
        <v>510</v>
      </c>
      <c r="D15" s="15"/>
      <c r="E15" s="41">
        <v>0</v>
      </c>
      <c r="F15" s="15"/>
      <c r="G15" s="41">
        <f>IA!J45+Treasurers!E54</f>
        <v>87461.23</v>
      </c>
      <c r="H15" s="13"/>
      <c r="I15" s="41">
        <v>0</v>
      </c>
      <c r="K15" s="2">
        <f t="shared" si="0"/>
        <v>87461.23</v>
      </c>
    </row>
    <row r="16" spans="1:12" ht="18" thickBot="1" x14ac:dyDescent="0.35">
      <c r="A16" s="38"/>
      <c r="B16" s="13"/>
      <c r="C16" s="43">
        <f>SUM(C7:C15)</f>
        <v>35475.410000000003</v>
      </c>
      <c r="D16" s="15"/>
      <c r="E16" s="43">
        <f>SUM(E7:E15)</f>
        <v>31337</v>
      </c>
      <c r="F16" s="15"/>
      <c r="G16" s="43">
        <f>SUM(G7:G15)</f>
        <v>107838.59999999999</v>
      </c>
      <c r="H16" s="13"/>
      <c r="I16" s="43">
        <f>SUM(I7:I15)</f>
        <v>19.839999999999996</v>
      </c>
      <c r="K16" s="43">
        <f>SUM(K7:K15)</f>
        <v>76501.599999999991</v>
      </c>
    </row>
    <row r="17" spans="1:11" ht="18" thickTop="1" x14ac:dyDescent="0.3">
      <c r="A17" s="38"/>
      <c r="B17" s="13"/>
      <c r="C17" s="39"/>
      <c r="D17" s="15"/>
      <c r="E17" s="15"/>
      <c r="F17" s="15"/>
      <c r="G17" s="15"/>
      <c r="H17" s="13"/>
      <c r="I17" s="15"/>
      <c r="K17" s="15"/>
    </row>
    <row r="18" spans="1:11" x14ac:dyDescent="0.25">
      <c r="A18" s="1" t="s">
        <v>19</v>
      </c>
      <c r="C18" s="40"/>
      <c r="D18" s="2"/>
      <c r="E18" s="2"/>
      <c r="F18" s="2"/>
      <c r="G18" s="54"/>
      <c r="I18" s="2"/>
    </row>
    <row r="19" spans="1:11" x14ac:dyDescent="0.25">
      <c r="A19" t="s">
        <v>88</v>
      </c>
      <c r="C19" s="2">
        <v>87</v>
      </c>
      <c r="D19" s="2"/>
      <c r="E19" s="2">
        <v>150</v>
      </c>
      <c r="F19" s="2"/>
      <c r="G19" s="31">
        <f>Treasurers!L108</f>
        <v>85.34</v>
      </c>
      <c r="I19" s="2">
        <f>E19-G19</f>
        <v>64.66</v>
      </c>
      <c r="K19" s="2">
        <f>E19-G19</f>
        <v>64.66</v>
      </c>
    </row>
    <row r="20" spans="1:11" x14ac:dyDescent="0.25">
      <c r="A20" t="s">
        <v>47</v>
      </c>
      <c r="C20" s="2">
        <v>144.24</v>
      </c>
      <c r="D20" s="2"/>
      <c r="E20" s="2">
        <v>160</v>
      </c>
      <c r="F20" s="2"/>
      <c r="G20" s="31">
        <f>Treasurers!Z108</f>
        <v>0</v>
      </c>
      <c r="I20" s="2">
        <v>0</v>
      </c>
      <c r="K20" s="2">
        <f t="shared" ref="K20:K39" si="1">E20-G20</f>
        <v>160</v>
      </c>
    </row>
    <row r="21" spans="1:11" x14ac:dyDescent="0.25">
      <c r="A21" t="s">
        <v>16</v>
      </c>
      <c r="C21" s="2">
        <v>0</v>
      </c>
      <c r="D21" s="2"/>
      <c r="E21" s="2">
        <v>150</v>
      </c>
      <c r="F21" s="2"/>
      <c r="G21" s="31">
        <f>Treasurers!AA108</f>
        <v>0</v>
      </c>
      <c r="I21" s="2">
        <v>0</v>
      </c>
      <c r="K21" s="2">
        <f t="shared" si="1"/>
        <v>150</v>
      </c>
    </row>
    <row r="22" spans="1:11" x14ac:dyDescent="0.25">
      <c r="A22" t="s">
        <v>94</v>
      </c>
      <c r="C22" s="2">
        <v>26790.93</v>
      </c>
      <c r="D22" s="2"/>
      <c r="E22" s="2">
        <v>250</v>
      </c>
      <c r="F22" s="2"/>
      <c r="G22" s="31">
        <f>Treasurers!N108</f>
        <v>685.96000000000015</v>
      </c>
      <c r="I22" s="2">
        <v>100</v>
      </c>
      <c r="K22" s="2">
        <f t="shared" si="1"/>
        <v>-435.96000000000015</v>
      </c>
    </row>
    <row r="23" spans="1:11" x14ac:dyDescent="0.25">
      <c r="A23" t="s">
        <v>95</v>
      </c>
      <c r="C23" s="2">
        <v>457.6</v>
      </c>
      <c r="D23" s="2"/>
      <c r="E23" s="2">
        <v>1000</v>
      </c>
      <c r="F23" s="2"/>
      <c r="G23" s="31">
        <f>Treasurers!O108</f>
        <v>425.75</v>
      </c>
      <c r="I23" s="16">
        <v>600</v>
      </c>
      <c r="K23" s="2">
        <f t="shared" si="1"/>
        <v>574.25</v>
      </c>
    </row>
    <row r="24" spans="1:11" x14ac:dyDescent="0.25">
      <c r="A24" t="s">
        <v>14</v>
      </c>
      <c r="C24" s="2">
        <v>1185</v>
      </c>
      <c r="D24" s="2"/>
      <c r="E24" s="2">
        <v>1000</v>
      </c>
      <c r="F24" s="2"/>
      <c r="G24" s="31">
        <f>Treasurers!M108</f>
        <v>1285</v>
      </c>
      <c r="I24" s="16">
        <v>765</v>
      </c>
      <c r="K24" s="2">
        <f t="shared" si="1"/>
        <v>-285</v>
      </c>
    </row>
    <row r="25" spans="1:11" x14ac:dyDescent="0.25">
      <c r="A25" t="s">
        <v>92</v>
      </c>
      <c r="C25" s="2">
        <v>272.5</v>
      </c>
      <c r="D25" s="2"/>
      <c r="E25" s="2">
        <v>320</v>
      </c>
      <c r="F25" s="2"/>
      <c r="G25" s="31">
        <f>Treasurers!P108</f>
        <v>460.25</v>
      </c>
      <c r="I25" s="16">
        <v>190</v>
      </c>
      <c r="K25" s="2">
        <f t="shared" si="1"/>
        <v>-140.25</v>
      </c>
    </row>
    <row r="26" spans="1:11" x14ac:dyDescent="0.25">
      <c r="A26" t="s">
        <v>15</v>
      </c>
      <c r="C26" s="2">
        <v>405.81</v>
      </c>
      <c r="D26" s="2"/>
      <c r="E26" s="2">
        <v>350</v>
      </c>
      <c r="F26" s="2"/>
      <c r="G26" s="31">
        <f>Treasurers!R108</f>
        <v>635.23</v>
      </c>
      <c r="I26" s="2">
        <v>60</v>
      </c>
      <c r="K26" s="2">
        <f t="shared" si="1"/>
        <v>-285.23</v>
      </c>
    </row>
    <row r="27" spans="1:11" x14ac:dyDescent="0.25">
      <c r="A27" t="s">
        <v>93</v>
      </c>
      <c r="C27" s="2">
        <v>4357.6499999999996</v>
      </c>
      <c r="D27" s="2"/>
      <c r="E27" s="2">
        <v>3600</v>
      </c>
      <c r="F27" s="2"/>
      <c r="G27" s="31">
        <f>Treasurers!S108</f>
        <v>2582.65</v>
      </c>
      <c r="I27" s="2">
        <v>2621.2800000000002</v>
      </c>
      <c r="K27" s="2">
        <f t="shared" si="1"/>
        <v>1017.3499999999999</v>
      </c>
    </row>
    <row r="28" spans="1:11" x14ac:dyDescent="0.25">
      <c r="A28" t="s">
        <v>96</v>
      </c>
      <c r="C28" s="2">
        <v>6670.5000000000009</v>
      </c>
      <c r="D28" s="2"/>
      <c r="E28" s="2">
        <v>8000</v>
      </c>
      <c r="F28" s="2"/>
      <c r="G28" s="31">
        <v>5328.6</v>
      </c>
      <c r="I28" s="2">
        <v>2880</v>
      </c>
      <c r="K28" s="2">
        <f t="shared" si="1"/>
        <v>2671.3999999999996</v>
      </c>
    </row>
    <row r="29" spans="1:11" x14ac:dyDescent="0.25">
      <c r="A29" t="s">
        <v>99</v>
      </c>
      <c r="C29" s="2">
        <v>237.92</v>
      </c>
      <c r="D29" s="2"/>
      <c r="E29" s="2">
        <v>250</v>
      </c>
      <c r="F29" s="2"/>
      <c r="G29" s="31">
        <f>Treasurers!U108</f>
        <v>298.12</v>
      </c>
      <c r="I29" s="2">
        <v>68.040000000000006</v>
      </c>
      <c r="K29" s="2">
        <f t="shared" si="1"/>
        <v>-48.120000000000005</v>
      </c>
    </row>
    <row r="30" spans="1:11" x14ac:dyDescent="0.25">
      <c r="A30" t="s">
        <v>84</v>
      </c>
      <c r="C30" s="2">
        <v>1858.02</v>
      </c>
      <c r="D30" s="2"/>
      <c r="E30" s="2">
        <v>1858.02</v>
      </c>
      <c r="F30" s="2"/>
      <c r="G30" s="31">
        <f>Treasurers!X108</f>
        <v>1858.02</v>
      </c>
      <c r="I30" s="2">
        <v>929.01</v>
      </c>
      <c r="K30" s="2">
        <f t="shared" si="1"/>
        <v>0</v>
      </c>
    </row>
    <row r="31" spans="1:11" x14ac:dyDescent="0.25">
      <c r="A31" t="s">
        <v>90</v>
      </c>
      <c r="C31" s="2">
        <v>5393.73</v>
      </c>
      <c r="D31" s="2"/>
      <c r="E31" s="2">
        <v>2500</v>
      </c>
      <c r="F31" s="2"/>
      <c r="G31" s="31">
        <f>Treasurers!Y108</f>
        <v>1415.99</v>
      </c>
      <c r="I31" s="2">
        <v>1050.8599999999999</v>
      </c>
      <c r="K31" s="2">
        <f t="shared" si="1"/>
        <v>1084.01</v>
      </c>
    </row>
    <row r="32" spans="1:11" x14ac:dyDescent="0.25">
      <c r="A32" t="s">
        <v>91</v>
      </c>
      <c r="C32" s="2">
        <v>410</v>
      </c>
      <c r="D32" s="2"/>
      <c r="E32" s="2">
        <v>200</v>
      </c>
      <c r="F32" s="2"/>
      <c r="G32" s="31">
        <f>Treasurers!Q108</f>
        <v>333.33</v>
      </c>
      <c r="I32" s="2">
        <v>100</v>
      </c>
      <c r="K32" s="2">
        <f t="shared" si="1"/>
        <v>-133.32999999999998</v>
      </c>
    </row>
    <row r="33" spans="1:11" x14ac:dyDescent="0.25">
      <c r="A33" s="30" t="s">
        <v>98</v>
      </c>
      <c r="C33" s="2">
        <v>0</v>
      </c>
      <c r="D33" s="2"/>
      <c r="E33" s="2">
        <v>50</v>
      </c>
      <c r="F33" s="2"/>
      <c r="G33" s="31">
        <v>0</v>
      </c>
      <c r="I33" s="2">
        <v>0</v>
      </c>
      <c r="K33" s="2">
        <f t="shared" si="1"/>
        <v>50</v>
      </c>
    </row>
    <row r="34" spans="1:11" x14ac:dyDescent="0.25">
      <c r="A34" s="30" t="s">
        <v>64</v>
      </c>
      <c r="C34" s="2">
        <v>0</v>
      </c>
      <c r="D34" s="2"/>
      <c r="E34" s="2">
        <v>50</v>
      </c>
      <c r="F34" s="2"/>
      <c r="G34" s="31">
        <v>25</v>
      </c>
      <c r="I34" s="2">
        <v>0</v>
      </c>
      <c r="K34" s="2">
        <f t="shared" si="1"/>
        <v>25</v>
      </c>
    </row>
    <row r="35" spans="1:11" x14ac:dyDescent="0.25">
      <c r="A35" s="30" t="s">
        <v>79</v>
      </c>
      <c r="C35" s="2">
        <v>0</v>
      </c>
      <c r="D35" s="2"/>
      <c r="E35" s="2">
        <v>800</v>
      </c>
      <c r="F35" s="2"/>
      <c r="G35" s="31">
        <v>0</v>
      </c>
      <c r="I35" s="2">
        <v>0</v>
      </c>
      <c r="K35" s="2">
        <f t="shared" si="1"/>
        <v>800</v>
      </c>
    </row>
    <row r="36" spans="1:11" x14ac:dyDescent="0.25">
      <c r="A36" s="30" t="s">
        <v>111</v>
      </c>
      <c r="C36" s="2">
        <v>13.5</v>
      </c>
      <c r="D36" s="2"/>
      <c r="E36" s="2">
        <v>100</v>
      </c>
      <c r="F36" s="2"/>
      <c r="G36" s="31">
        <f>Treasurers!AB108</f>
        <v>20.25</v>
      </c>
      <c r="I36" s="2"/>
      <c r="K36" s="2"/>
    </row>
    <row r="37" spans="1:11" x14ac:dyDescent="0.25">
      <c r="A37" s="30" t="s">
        <v>20</v>
      </c>
      <c r="C37" s="2">
        <v>2232.4499999999998</v>
      </c>
      <c r="D37" s="2"/>
      <c r="E37" s="2">
        <v>0</v>
      </c>
      <c r="F37" s="2"/>
      <c r="G37" s="31">
        <f>Treasurers!AD108</f>
        <v>1594.3900000000003</v>
      </c>
      <c r="I37" s="2">
        <v>766.4</v>
      </c>
      <c r="K37" s="2">
        <f t="shared" si="1"/>
        <v>-1594.3900000000003</v>
      </c>
    </row>
    <row r="38" spans="1:11" x14ac:dyDescent="0.25">
      <c r="A38" s="30" t="s">
        <v>172</v>
      </c>
      <c r="C38" s="2">
        <v>0</v>
      </c>
      <c r="D38" s="2"/>
      <c r="E38" s="2">
        <v>0</v>
      </c>
      <c r="F38" s="2"/>
      <c r="G38" s="31">
        <f>Treasurers!AC108</f>
        <v>83.83</v>
      </c>
      <c r="I38" s="2"/>
      <c r="K38" s="2"/>
    </row>
    <row r="39" spans="1:11" x14ac:dyDescent="0.25">
      <c r="A39" t="s">
        <v>10</v>
      </c>
      <c r="C39" s="2">
        <v>0</v>
      </c>
      <c r="D39" s="2"/>
      <c r="E39" s="2">
        <v>0</v>
      </c>
      <c r="F39" s="2"/>
      <c r="G39" s="31">
        <f>Treasurers!AE108</f>
        <v>343.59000000000003</v>
      </c>
      <c r="I39" s="2">
        <v>0</v>
      </c>
      <c r="K39" s="2">
        <f t="shared" si="1"/>
        <v>-343.59000000000003</v>
      </c>
    </row>
    <row r="40" spans="1:11" x14ac:dyDescent="0.25">
      <c r="C40" s="17"/>
      <c r="D40" s="2"/>
      <c r="E40" s="17"/>
      <c r="F40" s="18"/>
      <c r="G40" s="56"/>
      <c r="I40" s="17"/>
      <c r="K40" s="20"/>
    </row>
    <row r="41" spans="1:11" ht="13.8" thickBot="1" x14ac:dyDescent="0.3">
      <c r="C41" s="2">
        <f>SUM(C19:C40)</f>
        <v>50516.849999999991</v>
      </c>
      <c r="D41" s="2"/>
      <c r="E41" s="2">
        <f>SUM(E19:E40)</f>
        <v>20788.02</v>
      </c>
      <c r="F41" s="2"/>
      <c r="G41" s="52">
        <f>SUM(G19:G39)</f>
        <v>17461.300000000003</v>
      </c>
      <c r="I41" s="2">
        <f>SUM(I19:I40)</f>
        <v>10195.25</v>
      </c>
      <c r="K41" s="12">
        <f>SUM(K19:K40)</f>
        <v>3330.7999999999993</v>
      </c>
    </row>
    <row r="42" spans="1:11" ht="13.8" thickTop="1" x14ac:dyDescent="0.25">
      <c r="C42" s="2"/>
      <c r="D42" s="2"/>
      <c r="E42" s="2"/>
      <c r="F42" s="2"/>
      <c r="G42" s="2"/>
      <c r="I42" s="2"/>
    </row>
    <row r="43" spans="1:11" x14ac:dyDescent="0.25">
      <c r="A43" s="30" t="s">
        <v>56</v>
      </c>
      <c r="C43" s="2">
        <f>C16-C41</f>
        <v>-15041.439999999988</v>
      </c>
      <c r="D43" s="2"/>
      <c r="E43" s="2">
        <f>E16-E41</f>
        <v>10548.98</v>
      </c>
      <c r="F43" s="2"/>
      <c r="G43" s="2">
        <f>G16-G41</f>
        <v>90377.299999999988</v>
      </c>
      <c r="H43" s="2"/>
      <c r="I43" s="2">
        <f>I16-I41</f>
        <v>-10175.41</v>
      </c>
    </row>
    <row r="44" spans="1:11" x14ac:dyDescent="0.25">
      <c r="C44" s="2"/>
      <c r="D44" s="2"/>
      <c r="E44" s="2"/>
      <c r="F44" s="2"/>
      <c r="G44" s="2"/>
      <c r="I44" s="2"/>
    </row>
    <row r="45" spans="1:11" ht="13.8" thickBot="1" x14ac:dyDescent="0.3">
      <c r="A45" t="s">
        <v>18</v>
      </c>
      <c r="C45" s="18"/>
      <c r="D45" s="2"/>
      <c r="E45" s="12">
        <f>E41+E43</f>
        <v>31337</v>
      </c>
      <c r="F45" s="18"/>
      <c r="G45" s="18"/>
      <c r="I45" s="12">
        <f>I41+I43</f>
        <v>19.840000000000146</v>
      </c>
    </row>
    <row r="46" spans="1:11" ht="13.8" thickTop="1" x14ac:dyDescent="0.25">
      <c r="C46" s="2"/>
      <c r="D46" s="2"/>
      <c r="E46" s="2"/>
      <c r="F46" s="2"/>
      <c r="G46" s="2"/>
      <c r="I46" s="2"/>
    </row>
    <row r="47" spans="1:11" x14ac:dyDescent="0.25">
      <c r="A47" t="s">
        <v>57</v>
      </c>
    </row>
    <row r="53" spans="1:1" x14ac:dyDescent="0.25">
      <c r="A53" s="19"/>
    </row>
  </sheetData>
  <mergeCells count="2">
    <mergeCell ref="A1:I1"/>
    <mergeCell ref="A3:I3"/>
  </mergeCells>
  <phoneticPr fontId="2" type="noConversion"/>
  <pageMargins left="0.35433070866141736" right="0.15748031496062992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53"/>
  <sheetViews>
    <sheetView topLeftCell="A3" zoomScale="130" zoomScaleNormal="130" workbookViewId="0">
      <pane ySplit="2508" topLeftCell="A31" activePane="bottomLeft"/>
      <selection activeCell="A4" sqref="A4"/>
      <selection pane="bottomLeft" activeCell="J40" sqref="J40"/>
    </sheetView>
  </sheetViews>
  <sheetFormatPr defaultRowHeight="13.2" x14ac:dyDescent="0.25"/>
  <cols>
    <col min="1" max="1" width="32.109375" customWidth="1"/>
    <col min="2" max="2" width="9.6640625" customWidth="1"/>
    <col min="3" max="3" width="11.109375" customWidth="1"/>
    <col min="4" max="4" width="1.5546875" customWidth="1"/>
    <col min="5" max="5" width="10.88671875" customWidth="1"/>
    <col min="6" max="6" width="1.5546875" customWidth="1"/>
    <col min="7" max="7" width="11.6640625" customWidth="1"/>
    <col min="8" max="8" width="1.5546875" customWidth="1"/>
    <col min="9" max="9" width="10.5546875" customWidth="1"/>
  </cols>
  <sheetData>
    <row r="1" spans="1:9" x14ac:dyDescent="0.25">
      <c r="A1" s="30" t="s">
        <v>65</v>
      </c>
    </row>
    <row r="3" spans="1:9" ht="16.8" x14ac:dyDescent="0.3">
      <c r="A3" s="105" t="s">
        <v>160</v>
      </c>
      <c r="B3" s="105"/>
      <c r="C3" s="105"/>
      <c r="D3" s="105"/>
      <c r="E3" s="105"/>
      <c r="F3" s="105"/>
      <c r="G3" s="105"/>
      <c r="H3" s="105"/>
      <c r="I3" s="105"/>
    </row>
    <row r="4" spans="1:9" ht="17.399999999999999" x14ac:dyDescent="0.3">
      <c r="A4" s="13"/>
      <c r="B4" s="13"/>
      <c r="C4" s="13"/>
      <c r="D4" s="13"/>
      <c r="E4" s="13"/>
      <c r="F4" s="13"/>
      <c r="G4" s="13"/>
      <c r="H4" s="13"/>
      <c r="I4" s="13"/>
    </row>
    <row r="5" spans="1:9" ht="27" x14ac:dyDescent="0.3">
      <c r="A5" s="13"/>
      <c r="B5" s="21"/>
      <c r="C5" s="22" t="s">
        <v>100</v>
      </c>
      <c r="D5" s="22"/>
      <c r="E5" s="22" t="s">
        <v>73</v>
      </c>
      <c r="F5" s="22"/>
      <c r="G5" s="22" t="s">
        <v>162</v>
      </c>
      <c r="H5" s="23"/>
      <c r="I5" s="22" t="s">
        <v>161</v>
      </c>
    </row>
    <row r="6" spans="1:9" ht="17.399999999999999" x14ac:dyDescent="0.3">
      <c r="A6" s="24" t="s">
        <v>19</v>
      </c>
      <c r="B6" s="13"/>
      <c r="C6" s="22"/>
      <c r="D6" s="22"/>
      <c r="E6" s="22"/>
      <c r="F6" s="22"/>
      <c r="G6" s="22"/>
      <c r="H6" s="23"/>
      <c r="I6" s="22"/>
    </row>
    <row r="8" spans="1:9" x14ac:dyDescent="0.25">
      <c r="A8" s="30" t="s">
        <v>88</v>
      </c>
      <c r="B8" s="30"/>
      <c r="C8" s="55">
        <v>87</v>
      </c>
      <c r="D8" s="11"/>
      <c r="E8" s="2">
        <v>150</v>
      </c>
      <c r="F8" s="11"/>
      <c r="G8" s="11">
        <v>150</v>
      </c>
      <c r="H8" s="11"/>
      <c r="I8" s="11">
        <v>150</v>
      </c>
    </row>
    <row r="9" spans="1:9" x14ac:dyDescent="0.25">
      <c r="A9" s="30" t="s">
        <v>89</v>
      </c>
      <c r="B9" s="30"/>
      <c r="C9" s="55">
        <v>144.24</v>
      </c>
      <c r="D9" s="11"/>
      <c r="E9" s="2">
        <v>160</v>
      </c>
      <c r="F9" s="11"/>
      <c r="G9" s="11">
        <f>Forecast!G20</f>
        <v>0</v>
      </c>
      <c r="H9" s="11"/>
      <c r="I9" s="11">
        <v>160</v>
      </c>
    </row>
    <row r="10" spans="1:9" x14ac:dyDescent="0.25">
      <c r="A10" s="30" t="s">
        <v>16</v>
      </c>
      <c r="B10" s="30"/>
      <c r="C10" s="55">
        <v>0</v>
      </c>
      <c r="D10" s="11"/>
      <c r="E10" s="2">
        <v>150</v>
      </c>
      <c r="F10" s="11"/>
      <c r="G10" s="11">
        <v>0</v>
      </c>
      <c r="H10" s="11"/>
      <c r="I10" s="11">
        <v>150</v>
      </c>
    </row>
    <row r="11" spans="1:9" x14ac:dyDescent="0.25">
      <c r="A11" s="30" t="s">
        <v>94</v>
      </c>
      <c r="B11" s="30"/>
      <c r="C11" s="55">
        <v>26790.93</v>
      </c>
      <c r="D11" s="11"/>
      <c r="E11" s="2">
        <v>250</v>
      </c>
      <c r="F11" s="11"/>
      <c r="G11" s="11">
        <v>700</v>
      </c>
      <c r="H11" s="11"/>
      <c r="I11" s="11">
        <v>250</v>
      </c>
    </row>
    <row r="12" spans="1:9" x14ac:dyDescent="0.25">
      <c r="A12" s="30" t="s">
        <v>95</v>
      </c>
      <c r="B12" s="30"/>
      <c r="C12" s="55">
        <v>457.6</v>
      </c>
      <c r="D12" s="11"/>
      <c r="E12" s="2">
        <v>1000</v>
      </c>
      <c r="F12" s="11"/>
      <c r="G12" s="11">
        <v>1000</v>
      </c>
      <c r="H12" s="11"/>
      <c r="I12" s="11">
        <v>1000</v>
      </c>
    </row>
    <row r="13" spans="1:9" x14ac:dyDescent="0.25">
      <c r="A13" s="30" t="s">
        <v>14</v>
      </c>
      <c r="B13" s="30"/>
      <c r="C13" s="55">
        <v>1185</v>
      </c>
      <c r="D13" s="11"/>
      <c r="E13" s="2">
        <v>1000</v>
      </c>
      <c r="F13" s="11"/>
      <c r="G13" s="11">
        <v>1000</v>
      </c>
      <c r="H13" s="11"/>
      <c r="I13" s="11">
        <v>1000</v>
      </c>
    </row>
    <row r="14" spans="1:9" x14ac:dyDescent="0.25">
      <c r="A14" s="30" t="s">
        <v>92</v>
      </c>
      <c r="B14" s="30"/>
      <c r="C14" s="55">
        <v>272.5</v>
      </c>
      <c r="D14" s="11"/>
      <c r="E14" s="2">
        <v>320</v>
      </c>
      <c r="F14" s="11"/>
      <c r="G14" s="11">
        <v>457</v>
      </c>
      <c r="H14" s="11"/>
      <c r="I14" s="11">
        <v>500</v>
      </c>
    </row>
    <row r="15" spans="1:9" x14ac:dyDescent="0.25">
      <c r="A15" s="30" t="s">
        <v>15</v>
      </c>
      <c r="B15" s="30"/>
      <c r="C15" s="55">
        <v>405.81</v>
      </c>
      <c r="D15" s="11"/>
      <c r="E15" s="2">
        <v>350</v>
      </c>
      <c r="F15" s="11"/>
      <c r="G15" s="11">
        <v>350</v>
      </c>
      <c r="H15" s="11"/>
      <c r="I15" s="11">
        <v>350</v>
      </c>
    </row>
    <row r="16" spans="1:9" x14ac:dyDescent="0.25">
      <c r="A16" s="30" t="s">
        <v>93</v>
      </c>
      <c r="B16" s="30"/>
      <c r="C16" s="55">
        <v>4357.6499999999996</v>
      </c>
      <c r="D16" s="11"/>
      <c r="E16" s="2">
        <v>3600</v>
      </c>
      <c r="F16" s="11"/>
      <c r="G16" s="11">
        <v>3000</v>
      </c>
      <c r="H16" s="11"/>
      <c r="I16" s="11">
        <v>3600</v>
      </c>
    </row>
    <row r="17" spans="1:10" x14ac:dyDescent="0.25">
      <c r="A17" s="30" t="s">
        <v>96</v>
      </c>
      <c r="B17" s="30"/>
      <c r="C17" s="55">
        <v>6670.5</v>
      </c>
      <c r="D17" s="11"/>
      <c r="E17" s="2">
        <v>8000</v>
      </c>
      <c r="F17" s="11"/>
      <c r="G17" s="11">
        <v>7800</v>
      </c>
      <c r="H17" s="11"/>
      <c r="I17" s="11">
        <v>8000</v>
      </c>
    </row>
    <row r="18" spans="1:10" x14ac:dyDescent="0.25">
      <c r="A18" s="30" t="s">
        <v>99</v>
      </c>
      <c r="B18" s="30"/>
      <c r="C18" s="55">
        <v>237.92</v>
      </c>
      <c r="D18" s="11"/>
      <c r="E18" s="2">
        <v>250</v>
      </c>
      <c r="F18" s="11"/>
      <c r="G18" s="11">
        <v>250</v>
      </c>
      <c r="H18" s="11"/>
      <c r="I18" s="11">
        <v>250</v>
      </c>
    </row>
    <row r="19" spans="1:10" x14ac:dyDescent="0.25">
      <c r="A19" t="s">
        <v>84</v>
      </c>
      <c r="C19" s="55">
        <v>1858.02</v>
      </c>
      <c r="D19" s="11"/>
      <c r="E19" s="2">
        <v>1858.02</v>
      </c>
      <c r="F19" s="11"/>
      <c r="G19" s="11">
        <v>1858.02</v>
      </c>
      <c r="H19" s="11"/>
      <c r="I19" s="11">
        <v>1858.02</v>
      </c>
    </row>
    <row r="20" spans="1:10" x14ac:dyDescent="0.25">
      <c r="A20" t="s">
        <v>90</v>
      </c>
      <c r="C20" s="55">
        <v>5393.73</v>
      </c>
      <c r="D20" s="11"/>
      <c r="E20" s="2">
        <v>2500</v>
      </c>
      <c r="F20" s="11"/>
      <c r="G20" s="11">
        <v>1327.2</v>
      </c>
      <c r="H20" s="11"/>
      <c r="I20" s="11">
        <v>0</v>
      </c>
    </row>
    <row r="21" spans="1:10" x14ac:dyDescent="0.25">
      <c r="A21" t="s">
        <v>91</v>
      </c>
      <c r="C21" s="55">
        <v>410</v>
      </c>
      <c r="D21" s="11"/>
      <c r="E21" s="2">
        <v>200</v>
      </c>
      <c r="F21" s="11"/>
      <c r="G21" s="11">
        <v>393.33</v>
      </c>
      <c r="H21" s="11"/>
      <c r="I21" s="11">
        <v>300</v>
      </c>
    </row>
    <row r="22" spans="1:10" x14ac:dyDescent="0.25">
      <c r="A22" t="s">
        <v>98</v>
      </c>
      <c r="C22" s="55">
        <v>0</v>
      </c>
      <c r="D22" s="11"/>
      <c r="E22" s="2">
        <v>50</v>
      </c>
      <c r="F22" s="11"/>
      <c r="G22" s="11">
        <v>50</v>
      </c>
      <c r="H22" s="11"/>
      <c r="I22" s="11">
        <v>50</v>
      </c>
    </row>
    <row r="23" spans="1:10" x14ac:dyDescent="0.25">
      <c r="A23" t="s">
        <v>64</v>
      </c>
      <c r="C23" s="55">
        <v>0</v>
      </c>
      <c r="D23" s="11"/>
      <c r="E23" s="2">
        <v>50</v>
      </c>
      <c r="F23" s="11"/>
      <c r="G23" s="11">
        <v>25</v>
      </c>
      <c r="H23" s="11"/>
      <c r="I23" s="11">
        <v>1050</v>
      </c>
    </row>
    <row r="24" spans="1:10" x14ac:dyDescent="0.25">
      <c r="A24" t="s">
        <v>20</v>
      </c>
      <c r="C24" s="55">
        <v>13.5</v>
      </c>
      <c r="D24" s="11"/>
      <c r="E24" s="2">
        <v>800</v>
      </c>
      <c r="F24" s="11"/>
      <c r="G24" s="11">
        <v>300</v>
      </c>
      <c r="H24" s="11"/>
      <c r="I24" s="11">
        <v>800</v>
      </c>
    </row>
    <row r="25" spans="1:10" x14ac:dyDescent="0.25">
      <c r="A25" t="s">
        <v>79</v>
      </c>
      <c r="C25" s="55">
        <v>0</v>
      </c>
      <c r="D25" s="11"/>
      <c r="E25" s="2">
        <v>100</v>
      </c>
      <c r="F25" s="11"/>
      <c r="G25" s="11">
        <v>0</v>
      </c>
      <c r="H25" s="11"/>
      <c r="I25" s="11">
        <v>100</v>
      </c>
    </row>
    <row r="26" spans="1:10" x14ac:dyDescent="0.25">
      <c r="A26" t="s">
        <v>10</v>
      </c>
      <c r="C26" s="55">
        <v>2232.4499999999998</v>
      </c>
      <c r="D26" s="11"/>
      <c r="E26" s="2">
        <v>0</v>
      </c>
      <c r="F26" s="11"/>
      <c r="G26" s="11">
        <v>300</v>
      </c>
      <c r="H26" s="11"/>
      <c r="I26" s="11">
        <v>0</v>
      </c>
    </row>
    <row r="27" spans="1:10" ht="13.8" thickBot="1" x14ac:dyDescent="0.3">
      <c r="A27" t="s">
        <v>18</v>
      </c>
      <c r="C27" s="27">
        <f>SUM(C8:C26)</f>
        <v>50516.849999999991</v>
      </c>
      <c r="D27" s="28"/>
      <c r="E27" s="27">
        <f>SUM(E8:E26)</f>
        <v>20788.02</v>
      </c>
      <c r="F27" s="11"/>
      <c r="G27" s="27">
        <f>SUM(G8:G26)</f>
        <v>18960.550000000003</v>
      </c>
      <c r="H27" s="11"/>
      <c r="I27" s="27">
        <f>SUM(I8:I26)</f>
        <v>19568.02</v>
      </c>
    </row>
    <row r="28" spans="1:10" ht="13.8" thickTop="1" x14ac:dyDescent="0.25">
      <c r="C28" s="11"/>
      <c r="D28" s="11"/>
      <c r="E28" s="11"/>
      <c r="F28" s="11"/>
      <c r="G28" s="11"/>
      <c r="H28" s="11"/>
      <c r="I28" s="11"/>
    </row>
    <row r="29" spans="1:10" ht="13.8" x14ac:dyDescent="0.25">
      <c r="A29" s="25" t="s">
        <v>21</v>
      </c>
      <c r="C29" s="11"/>
      <c r="D29" s="11"/>
      <c r="E29" s="11"/>
      <c r="F29" s="11"/>
      <c r="G29" s="11"/>
      <c r="H29" s="11"/>
      <c r="I29" s="11"/>
    </row>
    <row r="30" spans="1:10" x14ac:dyDescent="0.25">
      <c r="C30" s="11"/>
      <c r="D30" s="11"/>
      <c r="E30" s="11"/>
      <c r="F30" s="11"/>
      <c r="G30" s="11"/>
      <c r="H30" s="11"/>
      <c r="I30" s="11"/>
    </row>
    <row r="31" spans="1:10" x14ac:dyDescent="0.25">
      <c r="A31" t="s">
        <v>22</v>
      </c>
      <c r="C31" s="28">
        <v>15261</v>
      </c>
      <c r="D31" s="28"/>
      <c r="E31" s="28">
        <v>16787</v>
      </c>
      <c r="F31" s="11"/>
      <c r="G31" s="28">
        <v>16787</v>
      </c>
      <c r="H31" s="11"/>
      <c r="I31" s="28">
        <v>17368</v>
      </c>
      <c r="J31" t="s">
        <v>179</v>
      </c>
    </row>
    <row r="32" spans="1:10" x14ac:dyDescent="0.25">
      <c r="A32" s="30" t="s">
        <v>114</v>
      </c>
      <c r="C32" s="28">
        <v>400</v>
      </c>
      <c r="D32" s="28"/>
      <c r="E32" s="28">
        <v>440</v>
      </c>
      <c r="F32" s="11"/>
      <c r="G32" s="28">
        <v>440</v>
      </c>
      <c r="H32" s="11"/>
      <c r="I32" s="28">
        <v>400</v>
      </c>
    </row>
    <row r="33" spans="1:9" x14ac:dyDescent="0.25">
      <c r="A33" t="s">
        <v>87</v>
      </c>
      <c r="C33" s="11">
        <v>5.29</v>
      </c>
      <c r="D33" s="11"/>
      <c r="E33" s="11">
        <v>100</v>
      </c>
      <c r="F33" s="11"/>
      <c r="G33" s="11">
        <v>10</v>
      </c>
      <c r="H33" s="11"/>
      <c r="I33" s="11">
        <v>100</v>
      </c>
    </row>
    <row r="34" spans="1:9" x14ac:dyDescent="0.25">
      <c r="A34" t="s">
        <v>79</v>
      </c>
      <c r="C34" s="11">
        <v>30</v>
      </c>
      <c r="D34" s="11"/>
      <c r="E34" s="11">
        <v>100</v>
      </c>
      <c r="F34" s="11"/>
      <c r="G34" s="11">
        <v>100</v>
      </c>
      <c r="H34" s="11"/>
      <c r="I34" s="11">
        <v>100</v>
      </c>
    </row>
    <row r="35" spans="1:9" x14ac:dyDescent="0.25">
      <c r="A35" t="s">
        <v>93</v>
      </c>
      <c r="C35" s="11">
        <v>14748</v>
      </c>
      <c r="D35" s="11"/>
      <c r="E35" s="11">
        <v>0</v>
      </c>
      <c r="F35" s="11"/>
      <c r="G35" s="11">
        <v>0</v>
      </c>
      <c r="H35" s="11"/>
      <c r="I35" s="11">
        <v>0</v>
      </c>
    </row>
    <row r="36" spans="1:9" x14ac:dyDescent="0.25">
      <c r="A36" t="s">
        <v>62</v>
      </c>
      <c r="C36" s="11">
        <v>0</v>
      </c>
      <c r="D36" s="11"/>
      <c r="E36" s="11">
        <v>0</v>
      </c>
      <c r="F36" s="11"/>
      <c r="G36" s="11">
        <v>0</v>
      </c>
      <c r="H36" s="11"/>
      <c r="I36" s="11">
        <v>0</v>
      </c>
    </row>
    <row r="37" spans="1:9" x14ac:dyDescent="0.25">
      <c r="A37" t="s">
        <v>97</v>
      </c>
      <c r="C37" s="11">
        <v>0</v>
      </c>
      <c r="D37" s="11"/>
      <c r="E37" s="11">
        <v>0</v>
      </c>
      <c r="F37" s="11"/>
      <c r="G37" s="11">
        <v>0</v>
      </c>
      <c r="H37" s="11"/>
      <c r="I37" s="11">
        <v>0</v>
      </c>
    </row>
    <row r="38" spans="1:9" x14ac:dyDescent="0.25">
      <c r="A38" s="30" t="s">
        <v>109</v>
      </c>
      <c r="C38" s="11">
        <v>0</v>
      </c>
      <c r="D38" s="11"/>
      <c r="E38" s="11">
        <v>0</v>
      </c>
      <c r="F38" s="11"/>
      <c r="G38" s="11"/>
      <c r="H38" s="11"/>
      <c r="I38" s="11"/>
    </row>
    <row r="39" spans="1:9" x14ac:dyDescent="0.25">
      <c r="A39" t="s">
        <v>20</v>
      </c>
      <c r="C39" s="11">
        <v>1130</v>
      </c>
      <c r="D39" s="11"/>
      <c r="E39" s="11">
        <v>0</v>
      </c>
      <c r="F39" s="11"/>
      <c r="G39" s="11">
        <v>1130</v>
      </c>
      <c r="H39" s="11"/>
      <c r="I39" s="11">
        <v>0</v>
      </c>
    </row>
    <row r="40" spans="1:9" x14ac:dyDescent="0.25">
      <c r="C40" s="11"/>
      <c r="D40" s="11"/>
      <c r="E40" s="11"/>
      <c r="F40" s="11"/>
      <c r="G40" s="11"/>
      <c r="H40" s="11"/>
      <c r="I40" s="11"/>
    </row>
    <row r="41" spans="1:9" ht="13.8" thickBot="1" x14ac:dyDescent="0.3">
      <c r="C41" s="27">
        <f>SUM(C30:C39)</f>
        <v>31574.29</v>
      </c>
      <c r="D41" s="28"/>
      <c r="E41" s="27">
        <f>SUM(E30:E39)</f>
        <v>17427</v>
      </c>
      <c r="F41" s="11"/>
      <c r="G41" s="27">
        <f>SUM(G30:G39)</f>
        <v>18467</v>
      </c>
      <c r="H41" s="11"/>
      <c r="I41" s="27">
        <f>SUM(I30:I39)</f>
        <v>17968</v>
      </c>
    </row>
    <row r="42" spans="1:9" ht="13.8" thickTop="1" x14ac:dyDescent="0.25">
      <c r="C42" s="11"/>
      <c r="D42" s="11"/>
      <c r="E42" s="11"/>
      <c r="F42" s="11"/>
      <c r="G42" s="11"/>
      <c r="H42" s="11"/>
      <c r="I42" s="11"/>
    </row>
    <row r="43" spans="1:9" ht="13.8" thickBot="1" x14ac:dyDescent="0.3">
      <c r="A43" s="1" t="s">
        <v>180</v>
      </c>
      <c r="C43" s="97">
        <f>C27-C41</f>
        <v>18942.55999999999</v>
      </c>
      <c r="D43" s="28"/>
      <c r="E43" s="97">
        <f>E27-E41</f>
        <v>3361.0200000000004</v>
      </c>
      <c r="F43" s="11"/>
      <c r="G43" s="29">
        <f>G27-G41</f>
        <v>493.55000000000291</v>
      </c>
      <c r="H43" s="11"/>
      <c r="I43" s="97">
        <f>I27-I41</f>
        <v>1600.0200000000004</v>
      </c>
    </row>
    <row r="44" spans="1:9" ht="13.8" thickTop="1" x14ac:dyDescent="0.25">
      <c r="C44" s="11"/>
      <c r="D44" s="11"/>
      <c r="E44" s="11"/>
      <c r="F44" s="11"/>
      <c r="G44" s="11"/>
      <c r="H44" s="11"/>
      <c r="I44" s="11"/>
    </row>
    <row r="45" spans="1:9" x14ac:dyDescent="0.25">
      <c r="A45" s="1"/>
      <c r="C45" s="11"/>
      <c r="D45" s="11"/>
      <c r="E45" s="11"/>
      <c r="F45" s="11"/>
      <c r="G45" s="11"/>
      <c r="H45" s="11"/>
      <c r="I45" s="11"/>
    </row>
    <row r="46" spans="1:9" x14ac:dyDescent="0.25">
      <c r="A46" s="82" t="s">
        <v>169</v>
      </c>
      <c r="C46" s="11"/>
      <c r="D46" s="11"/>
      <c r="E46" s="11"/>
      <c r="F46" s="11"/>
      <c r="G46" s="11"/>
      <c r="H46" s="11"/>
      <c r="I46" s="11"/>
    </row>
    <row r="47" spans="1:9" x14ac:dyDescent="0.25">
      <c r="A47" s="1" t="s">
        <v>170</v>
      </c>
      <c r="B47" s="11">
        <v>368.88</v>
      </c>
      <c r="C47" s="11"/>
      <c r="D47" s="11"/>
      <c r="E47" s="11"/>
      <c r="F47" s="11"/>
      <c r="G47" s="11"/>
      <c r="H47" s="11"/>
      <c r="I47" s="11"/>
    </row>
    <row r="48" spans="1:9" x14ac:dyDescent="0.25">
      <c r="A48" s="1" t="s">
        <v>77</v>
      </c>
      <c r="B48" s="11">
        <v>57000</v>
      </c>
      <c r="H48" s="11"/>
      <c r="I48" s="11"/>
    </row>
    <row r="49" spans="1:9" x14ac:dyDescent="0.25">
      <c r="A49" s="1" t="s">
        <v>171</v>
      </c>
      <c r="B49" s="11">
        <v>50</v>
      </c>
      <c r="H49" s="11"/>
      <c r="I49" s="11"/>
    </row>
    <row r="50" spans="1:9" x14ac:dyDescent="0.25">
      <c r="A50" s="1"/>
      <c r="B50" s="98">
        <f>SUM(B47:B49)</f>
        <v>57418.879999999997</v>
      </c>
      <c r="H50" s="11"/>
      <c r="I50" s="11"/>
    </row>
    <row r="51" spans="1:9" x14ac:dyDescent="0.25">
      <c r="H51" s="11"/>
      <c r="I51" s="11"/>
    </row>
    <row r="52" spans="1:9" x14ac:dyDescent="0.25">
      <c r="C52" s="11"/>
      <c r="D52" s="11"/>
      <c r="E52" s="11"/>
      <c r="F52" s="11"/>
      <c r="G52" s="11"/>
      <c r="H52" s="11"/>
      <c r="I52" s="11"/>
    </row>
    <row r="53" spans="1:9" x14ac:dyDescent="0.25">
      <c r="A53" s="1"/>
      <c r="C53" s="11"/>
      <c r="D53" s="11"/>
      <c r="E53" s="11"/>
      <c r="F53" s="11"/>
      <c r="G53" s="11"/>
      <c r="H53" s="11"/>
      <c r="I53" s="11"/>
    </row>
  </sheetData>
  <mergeCells count="1">
    <mergeCell ref="A3:I3"/>
  </mergeCells>
  <phoneticPr fontId="2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1"/>
  <sheetViews>
    <sheetView tabSelected="1" topLeftCell="A14" zoomScale="118" workbookViewId="0">
      <selection activeCell="F26" sqref="F26"/>
    </sheetView>
  </sheetViews>
  <sheetFormatPr defaultRowHeight="13.2" x14ac:dyDescent="0.25"/>
  <cols>
    <col min="1" max="1" width="24.33203125" style="78" customWidth="1"/>
    <col min="2" max="2" width="7" style="78" bestFit="1" customWidth="1"/>
    <col min="3" max="3" width="7" style="78" customWidth="1"/>
    <col min="4" max="4" width="10.109375" style="78" bestFit="1" customWidth="1"/>
    <col min="5" max="5" width="9.109375" style="78" bestFit="1" customWidth="1"/>
    <col min="6" max="6" width="10.5546875" style="78" customWidth="1"/>
    <col min="7" max="7" width="3.44140625" style="78" customWidth="1"/>
    <col min="8" max="8" width="10.33203125" style="78" bestFit="1" customWidth="1"/>
    <col min="9" max="9" width="8.88671875" style="78"/>
    <col min="10" max="10" width="9.6640625" style="78" bestFit="1" customWidth="1"/>
    <col min="11" max="11" width="8.88671875" style="78"/>
    <col min="12" max="12" width="9.21875" style="78" bestFit="1" customWidth="1"/>
    <col min="13" max="16384" width="8.88671875" style="78"/>
  </cols>
  <sheetData>
    <row r="1" spans="1:10" ht="15.6" x14ac:dyDescent="0.3">
      <c r="A1" s="106" t="s">
        <v>81</v>
      </c>
      <c r="B1" s="106"/>
      <c r="C1" s="106"/>
      <c r="D1" s="106"/>
      <c r="E1" s="106"/>
      <c r="F1" s="106"/>
      <c r="G1" s="106"/>
      <c r="H1" s="106"/>
    </row>
    <row r="2" spans="1:10" ht="15.6" x14ac:dyDescent="0.3">
      <c r="A2" s="79"/>
      <c r="B2" s="79"/>
      <c r="C2" s="79"/>
      <c r="D2" s="79"/>
      <c r="E2" s="79"/>
      <c r="F2" s="79"/>
      <c r="G2" s="79"/>
      <c r="H2" s="79"/>
    </row>
    <row r="3" spans="1:10" ht="15.6" x14ac:dyDescent="0.3">
      <c r="A3" s="106" t="s">
        <v>178</v>
      </c>
      <c r="B3" s="106"/>
      <c r="C3" s="106"/>
      <c r="D3" s="106"/>
      <c r="E3" s="106"/>
      <c r="F3" s="106"/>
      <c r="G3" s="106"/>
      <c r="H3" s="106"/>
      <c r="I3" s="106"/>
    </row>
    <row r="4" spans="1:10" ht="15.6" x14ac:dyDescent="0.3">
      <c r="A4" s="80"/>
      <c r="B4" s="80"/>
      <c r="C4" s="80"/>
      <c r="D4" s="80"/>
      <c r="E4" s="107">
        <v>2018</v>
      </c>
      <c r="F4" s="107"/>
      <c r="G4" s="80"/>
      <c r="H4" s="107">
        <v>2017</v>
      </c>
      <c r="I4" s="107"/>
    </row>
    <row r="5" spans="1:10" x14ac:dyDescent="0.25">
      <c r="A5" s="81" t="s">
        <v>21</v>
      </c>
      <c r="B5" s="82"/>
      <c r="C5" s="82"/>
    </row>
    <row r="6" spans="1:10" x14ac:dyDescent="0.25">
      <c r="A6" s="83" t="s">
        <v>22</v>
      </c>
      <c r="E6" s="84"/>
      <c r="F6" s="85">
        <v>16787</v>
      </c>
      <c r="G6" s="85"/>
      <c r="H6" s="85">
        <v>15261</v>
      </c>
      <c r="I6" s="85"/>
    </row>
    <row r="7" spans="1:10" x14ac:dyDescent="0.25">
      <c r="A7" s="83" t="s">
        <v>114</v>
      </c>
      <c r="E7" s="84"/>
      <c r="F7" s="85">
        <v>440</v>
      </c>
      <c r="G7" s="85"/>
      <c r="H7" s="85">
        <v>400</v>
      </c>
      <c r="I7" s="85"/>
    </row>
    <row r="8" spans="1:10" x14ac:dyDescent="0.25">
      <c r="A8" s="83" t="s">
        <v>87</v>
      </c>
      <c r="E8" s="84"/>
      <c r="F8" s="85">
        <f>IA!E45</f>
        <v>60.160000000000004</v>
      </c>
      <c r="G8" s="85"/>
      <c r="H8" s="85">
        <v>9.94</v>
      </c>
      <c r="I8" s="85"/>
    </row>
    <row r="9" spans="1:10" x14ac:dyDescent="0.25">
      <c r="A9" s="83" t="s">
        <v>79</v>
      </c>
      <c r="E9" s="84"/>
      <c r="F9" s="85">
        <f>IA!D45+Treasurers!D108</f>
        <v>45</v>
      </c>
      <c r="G9" s="85"/>
      <c r="H9" s="85">
        <v>227.5</v>
      </c>
      <c r="I9" s="85"/>
    </row>
    <row r="10" spans="1:10" x14ac:dyDescent="0.25">
      <c r="A10" s="42" t="s">
        <v>93</v>
      </c>
      <c r="E10" s="84"/>
      <c r="F10" s="85">
        <f>IA!J21</f>
        <v>50</v>
      </c>
      <c r="G10" s="85"/>
      <c r="H10" s="85">
        <v>15843</v>
      </c>
      <c r="I10" s="85"/>
    </row>
    <row r="11" spans="1:10" x14ac:dyDescent="0.25">
      <c r="A11" s="86" t="s">
        <v>62</v>
      </c>
      <c r="E11" s="84"/>
      <c r="F11" s="85">
        <f>IA!H45</f>
        <v>3045.21</v>
      </c>
      <c r="G11" s="85"/>
      <c r="H11" s="85">
        <v>575.45000000000005</v>
      </c>
      <c r="I11" s="85"/>
    </row>
    <row r="12" spans="1:10" x14ac:dyDescent="0.25">
      <c r="A12" s="83" t="s">
        <v>97</v>
      </c>
      <c r="E12" s="84"/>
      <c r="F12" s="87">
        <v>0</v>
      </c>
      <c r="G12" s="85"/>
      <c r="H12" s="87">
        <v>52.52</v>
      </c>
      <c r="I12" s="85"/>
      <c r="J12" s="85"/>
    </row>
    <row r="13" spans="1:10" x14ac:dyDescent="0.25">
      <c r="A13" s="37" t="s">
        <v>189</v>
      </c>
      <c r="E13" s="84"/>
      <c r="F13" s="87">
        <f>Treasurers!E54+IA!J33+IA!J18</f>
        <v>87368.03</v>
      </c>
      <c r="G13" s="85"/>
      <c r="H13" s="87">
        <v>2496</v>
      </c>
      <c r="I13" s="85"/>
    </row>
    <row r="14" spans="1:10" x14ac:dyDescent="0.25">
      <c r="A14" s="83" t="s">
        <v>20</v>
      </c>
      <c r="E14" s="84"/>
      <c r="F14" s="85">
        <f>IA!J10+IA!J17</f>
        <v>43.2</v>
      </c>
      <c r="G14" s="85"/>
      <c r="H14" s="85">
        <v>510</v>
      </c>
      <c r="I14" s="85"/>
    </row>
    <row r="15" spans="1:10" x14ac:dyDescent="0.25">
      <c r="A15" s="37" t="s">
        <v>207</v>
      </c>
      <c r="E15" s="85"/>
      <c r="F15" s="87">
        <v>290</v>
      </c>
      <c r="G15" s="85"/>
      <c r="H15" s="85">
        <v>100</v>
      </c>
      <c r="I15" s="85"/>
    </row>
    <row r="16" spans="1:10" x14ac:dyDescent="0.25">
      <c r="A16" s="83"/>
      <c r="E16" s="85"/>
      <c r="F16" s="87">
        <f>SUM(F6:F15)</f>
        <v>108128.59999999999</v>
      </c>
      <c r="G16" s="85"/>
      <c r="H16" s="85">
        <f>SUM(H6:H15)</f>
        <v>35475.410000000003</v>
      </c>
      <c r="I16" s="85"/>
    </row>
    <row r="17" spans="1:10" x14ac:dyDescent="0.25">
      <c r="A17" s="82" t="s">
        <v>4</v>
      </c>
      <c r="B17" s="82"/>
      <c r="C17" s="82"/>
      <c r="E17" s="85"/>
      <c r="F17" s="85"/>
      <c r="G17" s="85"/>
      <c r="H17" s="85"/>
      <c r="I17" s="85"/>
    </row>
    <row r="18" spans="1:10" x14ac:dyDescent="0.25">
      <c r="A18" s="78" t="s">
        <v>88</v>
      </c>
      <c r="E18" s="85"/>
      <c r="F18" s="85">
        <f>Treasurers!L108</f>
        <v>85.34</v>
      </c>
      <c r="G18" s="85"/>
      <c r="H18" s="85">
        <v>87</v>
      </c>
      <c r="I18" s="85"/>
    </row>
    <row r="19" spans="1:10" x14ac:dyDescent="0.25">
      <c r="A19" s="78" t="s">
        <v>47</v>
      </c>
      <c r="E19" s="85"/>
      <c r="F19" s="85">
        <v>146.94</v>
      </c>
      <c r="G19" s="85"/>
      <c r="H19" s="85">
        <v>144.24</v>
      </c>
      <c r="I19" s="85"/>
    </row>
    <row r="20" spans="1:10" x14ac:dyDescent="0.25">
      <c r="A20" s="78" t="s">
        <v>16</v>
      </c>
      <c r="E20" s="85"/>
      <c r="F20" s="85">
        <f>Treasurers!AA108</f>
        <v>0</v>
      </c>
      <c r="G20" s="85"/>
      <c r="H20" s="85">
        <v>0</v>
      </c>
      <c r="I20" s="85"/>
    </row>
    <row r="21" spans="1:10" x14ac:dyDescent="0.25">
      <c r="A21" s="78" t="s">
        <v>94</v>
      </c>
      <c r="E21" s="85"/>
      <c r="F21" s="85">
        <f>Treasurers!N108</f>
        <v>685.96000000000015</v>
      </c>
      <c r="G21" s="85"/>
      <c r="H21" s="85">
        <v>26790.93</v>
      </c>
      <c r="I21" s="85"/>
    </row>
    <row r="22" spans="1:10" x14ac:dyDescent="0.25">
      <c r="A22" s="78" t="s">
        <v>95</v>
      </c>
      <c r="E22" s="85"/>
      <c r="F22" s="85">
        <f>Treasurers!O108</f>
        <v>425.75</v>
      </c>
      <c r="G22" s="85"/>
      <c r="H22" s="85">
        <v>457.6</v>
      </c>
      <c r="I22" s="85"/>
      <c r="J22" s="85"/>
    </row>
    <row r="23" spans="1:10" x14ac:dyDescent="0.25">
      <c r="A23" s="78" t="s">
        <v>14</v>
      </c>
      <c r="E23" s="85"/>
      <c r="F23" s="85">
        <f>Treasurers!M108</f>
        <v>1285</v>
      </c>
      <c r="G23" s="85"/>
      <c r="H23" s="85">
        <v>1185</v>
      </c>
      <c r="I23" s="85"/>
    </row>
    <row r="24" spans="1:10" x14ac:dyDescent="0.25">
      <c r="A24" s="78" t="s">
        <v>92</v>
      </c>
      <c r="E24" s="85"/>
      <c r="F24" s="85">
        <f>Treasurers!P108</f>
        <v>460.25</v>
      </c>
      <c r="G24" s="85"/>
      <c r="H24" s="85">
        <v>272.5</v>
      </c>
      <c r="I24" s="85"/>
    </row>
    <row r="25" spans="1:10" x14ac:dyDescent="0.25">
      <c r="A25" s="78" t="s">
        <v>15</v>
      </c>
      <c r="E25" s="85"/>
      <c r="F25" s="85">
        <f>Treasurers!R108</f>
        <v>635.23</v>
      </c>
      <c r="G25" s="85"/>
      <c r="H25" s="85">
        <v>405.81</v>
      </c>
      <c r="I25" s="85"/>
    </row>
    <row r="26" spans="1:10" x14ac:dyDescent="0.25">
      <c r="A26" s="78" t="s">
        <v>93</v>
      </c>
      <c r="E26" s="85"/>
      <c r="F26" s="85">
        <f>Treasurers!S108</f>
        <v>2582.65</v>
      </c>
      <c r="G26" s="85"/>
      <c r="H26" s="85">
        <v>4357.6499999999996</v>
      </c>
      <c r="I26" s="85"/>
    </row>
    <row r="27" spans="1:10" x14ac:dyDescent="0.25">
      <c r="A27" s="78" t="s">
        <v>96</v>
      </c>
      <c r="E27" s="85"/>
      <c r="F27" s="85">
        <f>Treasurers!T108+Treasurers!V108</f>
        <v>7728.5999999999976</v>
      </c>
      <c r="G27" s="85"/>
      <c r="H27" s="85">
        <v>6670.5</v>
      </c>
      <c r="I27" s="85"/>
    </row>
    <row r="28" spans="1:10" x14ac:dyDescent="0.25">
      <c r="A28" s="78" t="s">
        <v>99</v>
      </c>
      <c r="E28" s="85"/>
      <c r="F28" s="85">
        <f>Treasurers!U108</f>
        <v>298.12</v>
      </c>
      <c r="G28" s="85"/>
      <c r="H28" s="85">
        <v>237.92</v>
      </c>
      <c r="I28" s="85"/>
    </row>
    <row r="29" spans="1:10" x14ac:dyDescent="0.25">
      <c r="A29" s="78" t="s">
        <v>84</v>
      </c>
      <c r="E29" s="85"/>
      <c r="F29" s="85">
        <f>Treasurers!X108</f>
        <v>1858.02</v>
      </c>
      <c r="G29" s="85"/>
      <c r="H29" s="85">
        <v>1858.02</v>
      </c>
      <c r="I29" s="85"/>
      <c r="J29" s="85"/>
    </row>
    <row r="30" spans="1:10" x14ac:dyDescent="0.25">
      <c r="A30" s="78" t="s">
        <v>90</v>
      </c>
      <c r="E30" s="85"/>
      <c r="F30" s="85">
        <f>Treasurers!Y108</f>
        <v>1415.99</v>
      </c>
      <c r="G30" s="85"/>
      <c r="H30" s="85">
        <v>5393.73</v>
      </c>
      <c r="I30" s="85"/>
    </row>
    <row r="31" spans="1:10" x14ac:dyDescent="0.25">
      <c r="A31" s="78" t="s">
        <v>91</v>
      </c>
      <c r="E31" s="85"/>
      <c r="F31" s="85">
        <f>Treasurers!Q108</f>
        <v>333.33</v>
      </c>
      <c r="G31" s="85"/>
      <c r="H31" s="85">
        <v>410</v>
      </c>
      <c r="I31" s="85"/>
    </row>
    <row r="32" spans="1:10" x14ac:dyDescent="0.25">
      <c r="A32" s="88" t="s">
        <v>98</v>
      </c>
      <c r="E32" s="85"/>
      <c r="F32" s="85">
        <f>Treasurers!W108</f>
        <v>52.66</v>
      </c>
      <c r="G32" s="85"/>
      <c r="H32" s="85">
        <v>0</v>
      </c>
      <c r="I32" s="85"/>
    </row>
    <row r="33" spans="1:12" x14ac:dyDescent="0.25">
      <c r="A33" s="88" t="s">
        <v>64</v>
      </c>
      <c r="E33" s="85"/>
      <c r="F33" s="87">
        <v>0</v>
      </c>
      <c r="G33" s="87"/>
      <c r="H33" s="87">
        <v>0</v>
      </c>
      <c r="I33" s="87"/>
      <c r="J33" s="89"/>
    </row>
    <row r="34" spans="1:12" x14ac:dyDescent="0.25">
      <c r="A34" s="30" t="s">
        <v>172</v>
      </c>
      <c r="E34" s="85"/>
      <c r="F34" s="87">
        <f>Treasurers!AC108</f>
        <v>83.83</v>
      </c>
      <c r="G34" s="87"/>
      <c r="H34" s="87">
        <v>0</v>
      </c>
      <c r="I34" s="87"/>
      <c r="J34" s="89"/>
    </row>
    <row r="35" spans="1:12" x14ac:dyDescent="0.25">
      <c r="A35" s="88" t="s">
        <v>111</v>
      </c>
      <c r="E35" s="85"/>
      <c r="F35" s="87">
        <f>Treasurers!AB108</f>
        <v>20.25</v>
      </c>
      <c r="G35" s="87"/>
      <c r="H35" s="87">
        <v>13.5</v>
      </c>
      <c r="I35" s="87"/>
      <c r="J35" s="89"/>
      <c r="L35" s="85"/>
    </row>
    <row r="36" spans="1:12" x14ac:dyDescent="0.25">
      <c r="A36" s="88" t="s">
        <v>20</v>
      </c>
      <c r="B36" s="90"/>
      <c r="C36" s="90"/>
      <c r="E36" s="85"/>
      <c r="F36" s="87">
        <f>Treasurers!AD108</f>
        <v>1594.3900000000003</v>
      </c>
      <c r="G36" s="85"/>
      <c r="H36" s="85">
        <v>2232.4499999999998</v>
      </c>
      <c r="I36" s="85"/>
    </row>
    <row r="37" spans="1:12" x14ac:dyDescent="0.25">
      <c r="A37" s="78" t="s">
        <v>10</v>
      </c>
      <c r="B37" s="90"/>
      <c r="C37" s="90"/>
      <c r="E37" s="87"/>
      <c r="F37" s="87">
        <f>Treasurers!AE108</f>
        <v>343.59000000000003</v>
      </c>
      <c r="G37" s="85"/>
      <c r="H37" s="85"/>
      <c r="I37" s="85"/>
    </row>
    <row r="38" spans="1:12" x14ac:dyDescent="0.25">
      <c r="B38" s="90"/>
      <c r="C38" s="90"/>
      <c r="E38" s="87"/>
      <c r="F38" s="87"/>
      <c r="G38" s="85"/>
      <c r="H38" s="85"/>
      <c r="I38" s="85"/>
      <c r="J38" s="85"/>
      <c r="L38" s="85"/>
    </row>
    <row r="39" spans="1:12" x14ac:dyDescent="0.25">
      <c r="B39" s="90"/>
      <c r="C39" s="90"/>
      <c r="E39" s="87"/>
      <c r="F39" s="87">
        <f>SUM(F18:F37)</f>
        <v>20035.900000000001</v>
      </c>
      <c r="G39" s="85"/>
      <c r="H39" s="85">
        <f>SUM(H18:H36)</f>
        <v>50516.849999999991</v>
      </c>
      <c r="I39" s="85"/>
    </row>
    <row r="40" spans="1:12" x14ac:dyDescent="0.25">
      <c r="B40" s="90"/>
      <c r="C40" s="90"/>
      <c r="E40" s="87"/>
      <c r="F40" s="87"/>
      <c r="G40" s="85"/>
      <c r="H40" s="85"/>
      <c r="I40" s="85"/>
    </row>
    <row r="41" spans="1:12" x14ac:dyDescent="0.25">
      <c r="B41" s="90"/>
      <c r="C41" s="90"/>
      <c r="E41" s="87"/>
      <c r="F41" s="87"/>
      <c r="G41" s="85"/>
      <c r="H41" s="85"/>
      <c r="I41" s="85"/>
    </row>
    <row r="42" spans="1:12" x14ac:dyDescent="0.25">
      <c r="A42" s="90" t="s">
        <v>34</v>
      </c>
      <c r="B42" s="90"/>
      <c r="C42" s="90"/>
      <c r="E42" s="85"/>
      <c r="F42" s="85"/>
      <c r="G42" s="85"/>
      <c r="H42" s="85"/>
      <c r="I42" s="85"/>
    </row>
    <row r="43" spans="1:12" ht="13.8" thickBot="1" x14ac:dyDescent="0.3">
      <c r="A43" s="90" t="s">
        <v>32</v>
      </c>
      <c r="B43" s="90"/>
      <c r="C43" s="90"/>
      <c r="E43" s="85"/>
      <c r="F43" s="91"/>
      <c r="G43" s="85"/>
      <c r="H43" s="85"/>
      <c r="I43" s="91"/>
    </row>
    <row r="44" spans="1:12" ht="13.8" thickTop="1" x14ac:dyDescent="0.25">
      <c r="A44" s="90"/>
      <c r="B44" s="90"/>
      <c r="C44" s="90"/>
      <c r="E44" s="85"/>
      <c r="F44" s="85"/>
      <c r="G44" s="85"/>
      <c r="H44" s="85"/>
    </row>
    <row r="45" spans="1:12" x14ac:dyDescent="0.25">
      <c r="A45" s="90" t="s">
        <v>23</v>
      </c>
      <c r="B45" s="90"/>
      <c r="C45" s="90"/>
      <c r="E45" s="85"/>
      <c r="F45" s="85"/>
      <c r="G45" s="85"/>
      <c r="H45" s="85"/>
    </row>
    <row r="46" spans="1:12" x14ac:dyDescent="0.25">
      <c r="A46" s="78" t="s">
        <v>24</v>
      </c>
      <c r="E46" s="85"/>
      <c r="F46" s="85"/>
      <c r="G46" s="85"/>
      <c r="H46" s="85">
        <f>Treasurers!F7+IA!L9</f>
        <v>15103.419999999998</v>
      </c>
    </row>
    <row r="47" spans="1:12" x14ac:dyDescent="0.25">
      <c r="A47" s="88" t="s">
        <v>25</v>
      </c>
      <c r="E47" s="85"/>
      <c r="F47" s="85"/>
      <c r="G47" s="85"/>
      <c r="H47" s="92">
        <f>F16</f>
        <v>108128.59999999999</v>
      </c>
    </row>
    <row r="48" spans="1:12" x14ac:dyDescent="0.25">
      <c r="A48" s="88"/>
      <c r="E48" s="85"/>
      <c r="F48" s="85"/>
      <c r="G48" s="85"/>
      <c r="H48" s="87"/>
    </row>
    <row r="49" spans="1:10" x14ac:dyDescent="0.25">
      <c r="A49" s="88" t="s">
        <v>26</v>
      </c>
      <c r="E49" s="85"/>
      <c r="F49" s="85"/>
      <c r="G49" s="85"/>
      <c r="H49" s="87">
        <f>F39</f>
        <v>20035.900000000001</v>
      </c>
    </row>
    <row r="50" spans="1:10" ht="13.8" thickBot="1" x14ac:dyDescent="0.3">
      <c r="A50" s="78" t="s">
        <v>27</v>
      </c>
      <c r="E50" s="85"/>
      <c r="F50" s="85"/>
      <c r="G50" s="85"/>
      <c r="H50" s="93">
        <f>H46+H47-H49</f>
        <v>103196.12</v>
      </c>
      <c r="J50" s="99"/>
    </row>
    <row r="51" spans="1:10" ht="13.8" thickTop="1" x14ac:dyDescent="0.25">
      <c r="E51" s="85"/>
      <c r="F51" s="85"/>
      <c r="G51" s="85"/>
      <c r="H51" s="85"/>
    </row>
    <row r="52" spans="1:10" x14ac:dyDescent="0.25">
      <c r="A52" s="90" t="s">
        <v>28</v>
      </c>
      <c r="E52" s="85"/>
      <c r="F52" s="85"/>
      <c r="G52" s="85"/>
      <c r="H52" s="85"/>
    </row>
    <row r="53" spans="1:10" x14ac:dyDescent="0.25">
      <c r="A53" s="90"/>
      <c r="E53" s="85"/>
      <c r="F53" s="85"/>
      <c r="G53" s="85"/>
      <c r="H53" s="85"/>
    </row>
    <row r="54" spans="1:10" x14ac:dyDescent="0.25">
      <c r="A54" s="1" t="s">
        <v>174</v>
      </c>
      <c r="E54" s="85"/>
      <c r="F54" s="85"/>
      <c r="G54" s="85"/>
      <c r="H54" s="85"/>
    </row>
    <row r="55" spans="1:10" x14ac:dyDescent="0.25">
      <c r="A55" s="78" t="s">
        <v>112</v>
      </c>
      <c r="E55" s="85"/>
      <c r="F55" s="85">
        <f>Treasurers!F107</f>
        <v>930.06999999999994</v>
      </c>
      <c r="G55" s="85"/>
      <c r="H55" s="85"/>
    </row>
    <row r="56" spans="1:10" x14ac:dyDescent="0.25">
      <c r="A56" s="78" t="s">
        <v>113</v>
      </c>
      <c r="E56" s="85"/>
      <c r="F56" s="92">
        <f>IA!L44</f>
        <v>102266.04999999999</v>
      </c>
      <c r="G56" s="85"/>
      <c r="H56" s="85"/>
    </row>
    <row r="57" spans="1:10" x14ac:dyDescent="0.25">
      <c r="E57" s="85"/>
      <c r="F57" s="85"/>
      <c r="G57" s="85"/>
      <c r="H57" s="85"/>
    </row>
    <row r="58" spans="1:10" x14ac:dyDescent="0.25">
      <c r="A58" s="88" t="s">
        <v>105</v>
      </c>
      <c r="E58" s="85"/>
      <c r="F58" s="85"/>
      <c r="G58" s="85"/>
      <c r="H58" s="85"/>
    </row>
    <row r="59" spans="1:10" x14ac:dyDescent="0.25">
      <c r="A59" s="94"/>
      <c r="C59" s="88"/>
      <c r="E59" s="85"/>
      <c r="F59" s="85"/>
      <c r="G59" s="85"/>
      <c r="H59" s="85"/>
    </row>
    <row r="60" spans="1:10" x14ac:dyDescent="0.25">
      <c r="A60" s="94"/>
      <c r="C60" s="88"/>
      <c r="E60" s="85"/>
      <c r="F60" s="92"/>
      <c r="G60" s="85"/>
      <c r="H60" s="85"/>
    </row>
    <row r="61" spans="1:10" x14ac:dyDescent="0.25">
      <c r="E61" s="85"/>
      <c r="F61" s="85"/>
      <c r="G61" s="85"/>
      <c r="H61" s="92"/>
      <c r="J61" s="95"/>
    </row>
    <row r="62" spans="1:10" ht="13.8" thickBot="1" x14ac:dyDescent="0.3">
      <c r="A62" s="1" t="s">
        <v>177</v>
      </c>
      <c r="E62" s="85"/>
      <c r="F62" s="85"/>
      <c r="G62" s="85"/>
      <c r="H62" s="93">
        <f>F55+F56-F58</f>
        <v>103196.12</v>
      </c>
    </row>
    <row r="63" spans="1:10" ht="13.8" thickTop="1" x14ac:dyDescent="0.25"/>
    <row r="67" spans="1:5" x14ac:dyDescent="0.25">
      <c r="A67" s="78" t="s">
        <v>54</v>
      </c>
      <c r="E67" s="78" t="s">
        <v>33</v>
      </c>
    </row>
    <row r="68" spans="1:5" x14ac:dyDescent="0.25">
      <c r="A68" s="78" t="s">
        <v>29</v>
      </c>
      <c r="E68" s="78" t="s">
        <v>30</v>
      </c>
    </row>
    <row r="70" spans="1:5" x14ac:dyDescent="0.25">
      <c r="A70" s="78" t="s">
        <v>55</v>
      </c>
      <c r="E70" s="78" t="s">
        <v>53</v>
      </c>
    </row>
    <row r="71" spans="1:5" x14ac:dyDescent="0.25">
      <c r="A71" s="78" t="s">
        <v>31</v>
      </c>
      <c r="E71" s="78" t="s">
        <v>31</v>
      </c>
    </row>
  </sheetData>
  <mergeCells count="4">
    <mergeCell ref="A1:H1"/>
    <mergeCell ref="E4:F4"/>
    <mergeCell ref="H4:I4"/>
    <mergeCell ref="A3:I3"/>
  </mergeCells>
  <phoneticPr fontId="2" type="noConversion"/>
  <pageMargins left="0.55118110236220474" right="0.55118110236220474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53"/>
  <sheetViews>
    <sheetView topLeftCell="A5" workbookViewId="0">
      <selection activeCell="N4" sqref="N4"/>
    </sheetView>
  </sheetViews>
  <sheetFormatPr defaultRowHeight="13.2" x14ac:dyDescent="0.25"/>
  <cols>
    <col min="1" max="1" width="10.109375" bestFit="1" customWidth="1"/>
    <col min="6" max="6" width="9.5546875" bestFit="1" customWidth="1"/>
    <col min="8" max="8" width="10.109375" bestFit="1" customWidth="1"/>
  </cols>
  <sheetData>
    <row r="2" spans="1:7" x14ac:dyDescent="0.25">
      <c r="A2" s="1" t="s">
        <v>28</v>
      </c>
    </row>
    <row r="4" spans="1:7" x14ac:dyDescent="0.25">
      <c r="A4" t="s">
        <v>35</v>
      </c>
      <c r="C4" s="1" t="s">
        <v>101</v>
      </c>
    </row>
    <row r="6" spans="1:7" x14ac:dyDescent="0.25">
      <c r="A6" s="30" t="s">
        <v>173</v>
      </c>
    </row>
    <row r="10" spans="1:7" x14ac:dyDescent="0.25">
      <c r="A10" t="s">
        <v>36</v>
      </c>
      <c r="G10" t="s">
        <v>37</v>
      </c>
    </row>
    <row r="11" spans="1:7" x14ac:dyDescent="0.25">
      <c r="B11" t="s">
        <v>63</v>
      </c>
    </row>
    <row r="15" spans="1:7" x14ac:dyDescent="0.25">
      <c r="A15" t="s">
        <v>38</v>
      </c>
      <c r="G15" t="s">
        <v>37</v>
      </c>
    </row>
    <row r="16" spans="1:7" x14ac:dyDescent="0.25">
      <c r="B16" t="s">
        <v>102</v>
      </c>
    </row>
    <row r="18" spans="1:8" x14ac:dyDescent="0.25">
      <c r="F18" s="9" t="s">
        <v>39</v>
      </c>
      <c r="G18" s="9"/>
      <c r="H18" s="9" t="s">
        <v>39</v>
      </c>
    </row>
    <row r="19" spans="1:8" x14ac:dyDescent="0.25">
      <c r="F19" s="9"/>
      <c r="G19" s="9"/>
      <c r="H19" s="9"/>
    </row>
    <row r="20" spans="1:8" x14ac:dyDescent="0.25">
      <c r="A20" s="1" t="s">
        <v>174</v>
      </c>
    </row>
    <row r="22" spans="1:8" x14ac:dyDescent="0.25">
      <c r="A22" t="s">
        <v>103</v>
      </c>
      <c r="F22" s="11">
        <f>REPORT!F55</f>
        <v>930.06999999999994</v>
      </c>
    </row>
    <row r="23" spans="1:8" x14ac:dyDescent="0.25">
      <c r="A23" t="s">
        <v>104</v>
      </c>
      <c r="F23" s="2">
        <f>REPORT!F56</f>
        <v>102266.04999999999</v>
      </c>
    </row>
    <row r="25" spans="1:8" x14ac:dyDescent="0.25">
      <c r="A25" t="s">
        <v>40</v>
      </c>
      <c r="F25" s="2">
        <v>0</v>
      </c>
    </row>
    <row r="26" spans="1:8" x14ac:dyDescent="0.25">
      <c r="F26" s="20"/>
    </row>
    <row r="27" spans="1:8" x14ac:dyDescent="0.25">
      <c r="H27" s="11">
        <f>SUM(F22:F26)</f>
        <v>103196.12</v>
      </c>
    </row>
    <row r="29" spans="1:8" x14ac:dyDescent="0.25">
      <c r="A29" s="30" t="s">
        <v>175</v>
      </c>
      <c r="F29" s="2"/>
    </row>
    <row r="30" spans="1:8" x14ac:dyDescent="0.25">
      <c r="A30" s="10"/>
      <c r="F30" s="2"/>
    </row>
    <row r="31" spans="1:8" x14ac:dyDescent="0.25">
      <c r="A31" s="10"/>
      <c r="C31" s="30"/>
      <c r="F31" s="2"/>
    </row>
    <row r="32" spans="1:8" x14ac:dyDescent="0.25">
      <c r="A32" s="10"/>
      <c r="F32" s="20"/>
    </row>
    <row r="33" spans="1:8" x14ac:dyDescent="0.25">
      <c r="H33" s="2">
        <f>SUM(F30:F32)</f>
        <v>0</v>
      </c>
    </row>
    <row r="34" spans="1:8" x14ac:dyDescent="0.25">
      <c r="H34" s="20"/>
    </row>
    <row r="35" spans="1:8" x14ac:dyDescent="0.25">
      <c r="H35" s="11">
        <f>H27-H33</f>
        <v>103196.12</v>
      </c>
    </row>
    <row r="37" spans="1:8" x14ac:dyDescent="0.25">
      <c r="A37" s="30" t="s">
        <v>176</v>
      </c>
      <c r="H37" s="2">
        <v>0</v>
      </c>
    </row>
    <row r="38" spans="1:8" x14ac:dyDescent="0.25">
      <c r="H38" s="20"/>
    </row>
    <row r="40" spans="1:8" x14ac:dyDescent="0.25">
      <c r="A40" s="1" t="s">
        <v>177</v>
      </c>
      <c r="H40" s="11">
        <f>H35+H37</f>
        <v>103196.12</v>
      </c>
    </row>
    <row r="41" spans="1:8" ht="13.8" thickBot="1" x14ac:dyDescent="0.3">
      <c r="H41" s="32"/>
    </row>
    <row r="42" spans="1:8" ht="13.8" thickTop="1" x14ac:dyDescent="0.25"/>
    <row r="43" spans="1:8" x14ac:dyDescent="0.25">
      <c r="A43" t="s">
        <v>41</v>
      </c>
    </row>
    <row r="45" spans="1:8" x14ac:dyDescent="0.25">
      <c r="A45" s="1" t="s">
        <v>42</v>
      </c>
    </row>
    <row r="46" spans="1:8" x14ac:dyDescent="0.25">
      <c r="A46" t="s">
        <v>43</v>
      </c>
      <c r="H46" s="11">
        <f>REPORT!H46</f>
        <v>15103.419999999998</v>
      </c>
    </row>
    <row r="47" spans="1:8" x14ac:dyDescent="0.25">
      <c r="A47" t="s">
        <v>45</v>
      </c>
      <c r="H47" s="26">
        <f>Forecast!G16</f>
        <v>107838.59999999999</v>
      </c>
    </row>
    <row r="48" spans="1:8" x14ac:dyDescent="0.25">
      <c r="H48" s="11"/>
    </row>
    <row r="49" spans="1:8" x14ac:dyDescent="0.25">
      <c r="A49" t="s">
        <v>44</v>
      </c>
      <c r="H49" s="26">
        <f>Forecast!G41</f>
        <v>17461.300000000003</v>
      </c>
    </row>
    <row r="51" spans="1:8" x14ac:dyDescent="0.25">
      <c r="A51" s="30" t="s">
        <v>66</v>
      </c>
      <c r="H51" s="28">
        <f>H46+H47-H49</f>
        <v>105480.71999999999</v>
      </c>
    </row>
    <row r="52" spans="1:8" ht="13.8" thickBot="1" x14ac:dyDescent="0.3">
      <c r="H52" s="32"/>
    </row>
    <row r="53" spans="1:8" ht="13.8" thickTop="1" x14ac:dyDescent="0.25"/>
  </sheetData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3"/>
  <sheetViews>
    <sheetView workbookViewId="0">
      <selection activeCell="E23" sqref="E23"/>
    </sheetView>
  </sheetViews>
  <sheetFormatPr defaultRowHeight="13.2" x14ac:dyDescent="0.25"/>
  <cols>
    <col min="1" max="1" width="10.109375" bestFit="1" customWidth="1"/>
    <col min="2" max="2" width="29.6640625" bestFit="1" customWidth="1"/>
    <col min="3" max="3" width="9.88671875" customWidth="1"/>
    <col min="4" max="4" width="26.109375" bestFit="1" customWidth="1"/>
  </cols>
  <sheetData>
    <row r="1" spans="1:6" x14ac:dyDescent="0.25">
      <c r="A1" s="1" t="s">
        <v>48</v>
      </c>
    </row>
    <row r="3" spans="1:6" ht="26.4" x14ac:dyDescent="0.25">
      <c r="A3" s="35" t="s">
        <v>49</v>
      </c>
      <c r="B3" s="57" t="s">
        <v>50</v>
      </c>
      <c r="C3" s="57" t="s">
        <v>116</v>
      </c>
      <c r="D3" s="57" t="s">
        <v>51</v>
      </c>
      <c r="E3" s="57" t="s">
        <v>52</v>
      </c>
    </row>
    <row r="5" spans="1:6" x14ac:dyDescent="0.25">
      <c r="B5" s="30" t="s">
        <v>115</v>
      </c>
      <c r="C5">
        <v>41000</v>
      </c>
      <c r="D5" s="30"/>
    </row>
    <row r="6" spans="1:6" x14ac:dyDescent="0.25">
      <c r="B6" s="30" t="s">
        <v>120</v>
      </c>
      <c r="C6">
        <v>5400</v>
      </c>
    </row>
    <row r="7" spans="1:6" x14ac:dyDescent="0.25">
      <c r="A7" s="33"/>
      <c r="B7" s="30" t="s">
        <v>118</v>
      </c>
      <c r="C7" s="55" t="s">
        <v>119</v>
      </c>
      <c r="E7" s="30"/>
    </row>
    <row r="8" spans="1:6" x14ac:dyDescent="0.25">
      <c r="A8" s="33"/>
      <c r="B8" s="30" t="s">
        <v>121</v>
      </c>
      <c r="C8" s="11">
        <v>300</v>
      </c>
      <c r="E8" s="30"/>
    </row>
    <row r="9" spans="1:6" x14ac:dyDescent="0.25">
      <c r="A9" s="30"/>
      <c r="B9" s="30" t="s">
        <v>122</v>
      </c>
      <c r="C9" s="11">
        <v>29138.58</v>
      </c>
      <c r="D9" s="30" t="s">
        <v>117</v>
      </c>
      <c r="E9" s="30"/>
    </row>
    <row r="10" spans="1:6" x14ac:dyDescent="0.25">
      <c r="B10" s="30" t="s">
        <v>123</v>
      </c>
      <c r="C10" s="11">
        <v>14570.35</v>
      </c>
      <c r="D10" s="30" t="s">
        <v>117</v>
      </c>
    </row>
    <row r="11" spans="1:6" x14ac:dyDescent="0.25">
      <c r="A11" s="30"/>
      <c r="B11" s="30" t="s">
        <v>124</v>
      </c>
      <c r="C11" s="11">
        <v>33123</v>
      </c>
      <c r="D11" s="30" t="s">
        <v>118</v>
      </c>
      <c r="E11" s="30"/>
    </row>
    <row r="12" spans="1:6" x14ac:dyDescent="0.25">
      <c r="A12" s="30"/>
      <c r="B12" s="30" t="s">
        <v>125</v>
      </c>
      <c r="C12" s="11">
        <v>450</v>
      </c>
      <c r="D12" s="30" t="s">
        <v>118</v>
      </c>
      <c r="E12" s="30"/>
    </row>
    <row r="13" spans="1:6" x14ac:dyDescent="0.25">
      <c r="A13" s="34"/>
      <c r="B13" s="30" t="s">
        <v>126</v>
      </c>
      <c r="C13" s="11">
        <v>13750</v>
      </c>
      <c r="D13" s="30"/>
      <c r="E13" s="30"/>
    </row>
    <row r="14" spans="1:6" x14ac:dyDescent="0.25">
      <c r="A14" s="34"/>
      <c r="B14" s="30" t="s">
        <v>127</v>
      </c>
      <c r="C14" s="11">
        <v>0</v>
      </c>
      <c r="D14" s="30" t="s">
        <v>128</v>
      </c>
      <c r="E14" s="30"/>
    </row>
    <row r="15" spans="1:6" x14ac:dyDescent="0.25">
      <c r="A15" s="30"/>
      <c r="B15" s="30" t="s">
        <v>129</v>
      </c>
      <c r="C15" s="11">
        <v>1469.85</v>
      </c>
      <c r="D15" s="30"/>
      <c r="E15" s="30"/>
      <c r="F15" s="30"/>
    </row>
    <row r="16" spans="1:6" x14ac:dyDescent="0.25">
      <c r="A16" s="10"/>
      <c r="B16" s="30"/>
      <c r="C16" s="11"/>
      <c r="D16" s="30"/>
      <c r="E16" s="30"/>
    </row>
    <row r="17" spans="1:5" x14ac:dyDescent="0.25">
      <c r="A17" s="10"/>
      <c r="B17" s="30" t="s">
        <v>130</v>
      </c>
      <c r="C17" s="11"/>
      <c r="D17" s="30"/>
      <c r="E17" s="30"/>
    </row>
    <row r="18" spans="1:5" x14ac:dyDescent="0.25">
      <c r="A18" s="10"/>
      <c r="B18" s="30"/>
      <c r="C18" s="11"/>
      <c r="D18" s="30"/>
      <c r="E18" s="30"/>
    </row>
    <row r="19" spans="1:5" x14ac:dyDescent="0.25">
      <c r="A19" s="10"/>
      <c r="B19" s="30"/>
      <c r="C19" s="11"/>
      <c r="D19" s="30"/>
      <c r="E19" s="30"/>
    </row>
    <row r="20" spans="1:5" x14ac:dyDescent="0.25">
      <c r="A20" s="10"/>
      <c r="B20" s="30"/>
      <c r="C20" s="11"/>
      <c r="D20" s="30"/>
      <c r="E20" s="30"/>
    </row>
    <row r="21" spans="1:5" x14ac:dyDescent="0.25">
      <c r="C21" s="11"/>
    </row>
    <row r="22" spans="1:5" ht="13.8" thickBot="1" x14ac:dyDescent="0.3">
      <c r="C22" s="36">
        <f>C5+C6+C8+C9+C10+C11+C12+C13+C15</f>
        <v>139201.78</v>
      </c>
    </row>
    <row r="23" spans="1:5" ht="13.8" thickTop="1" x14ac:dyDescent="0.25"/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FA338-71A2-4A0A-93D7-81A9F8F87989}">
  <dimension ref="A1:G29"/>
  <sheetViews>
    <sheetView workbookViewId="0">
      <selection activeCell="G29" sqref="G29"/>
    </sheetView>
  </sheetViews>
  <sheetFormatPr defaultRowHeight="13.2" x14ac:dyDescent="0.25"/>
  <cols>
    <col min="4" max="4" width="14.33203125" customWidth="1"/>
    <col min="5" max="5" width="14.21875" customWidth="1"/>
    <col min="6" max="6" width="9.6640625" customWidth="1"/>
    <col min="7" max="7" width="9.44140625" customWidth="1"/>
  </cols>
  <sheetData>
    <row r="1" spans="1:7" x14ac:dyDescent="0.25">
      <c r="A1" s="1" t="s">
        <v>81</v>
      </c>
    </row>
    <row r="2" spans="1:7" x14ac:dyDescent="0.25">
      <c r="A2" s="1"/>
    </row>
    <row r="3" spans="1:7" x14ac:dyDescent="0.25">
      <c r="A3" s="1" t="s">
        <v>192</v>
      </c>
    </row>
    <row r="4" spans="1:7" x14ac:dyDescent="0.25">
      <c r="B4" s="1"/>
      <c r="C4" s="1"/>
      <c r="D4" s="108" t="s">
        <v>193</v>
      </c>
      <c r="E4" s="108"/>
      <c r="F4" s="100"/>
      <c r="G4" s="100"/>
    </row>
    <row r="5" spans="1:7" x14ac:dyDescent="0.25">
      <c r="B5" s="1"/>
      <c r="C5" s="1"/>
      <c r="D5" s="101">
        <v>43190</v>
      </c>
      <c r="E5" s="101">
        <v>42825</v>
      </c>
      <c r="F5" s="102" t="s">
        <v>17</v>
      </c>
      <c r="G5" s="102" t="s">
        <v>194</v>
      </c>
    </row>
    <row r="6" spans="1:7" x14ac:dyDescent="0.25">
      <c r="D6" s="103"/>
      <c r="E6" s="103"/>
      <c r="F6" s="103"/>
      <c r="G6" s="103"/>
    </row>
    <row r="7" spans="1:7" x14ac:dyDescent="0.25">
      <c r="A7">
        <v>1</v>
      </c>
      <c r="B7" t="s">
        <v>195</v>
      </c>
      <c r="D7" s="58">
        <v>15103</v>
      </c>
      <c r="E7" s="58">
        <v>30145</v>
      </c>
      <c r="F7" s="2"/>
      <c r="G7" s="2"/>
    </row>
    <row r="8" spans="1:7" x14ac:dyDescent="0.25">
      <c r="D8" s="58"/>
      <c r="E8" s="58"/>
      <c r="F8" s="2"/>
      <c r="G8" s="2"/>
    </row>
    <row r="9" spans="1:7" x14ac:dyDescent="0.25">
      <c r="A9">
        <v>2</v>
      </c>
      <c r="B9" t="s">
        <v>196</v>
      </c>
      <c r="D9" s="58">
        <v>16787</v>
      </c>
      <c r="E9" s="58">
        <v>15261</v>
      </c>
      <c r="F9" s="2">
        <f t="shared" ref="F9:F28" si="0">D9-E9</f>
        <v>1526</v>
      </c>
      <c r="G9" s="2">
        <f>F9/D9</f>
        <v>9.0903675463156017E-2</v>
      </c>
    </row>
    <row r="10" spans="1:7" x14ac:dyDescent="0.25">
      <c r="D10" s="58"/>
      <c r="E10" s="58"/>
      <c r="F10" s="2"/>
      <c r="G10" s="2"/>
    </row>
    <row r="11" spans="1:7" x14ac:dyDescent="0.25">
      <c r="A11">
        <v>3</v>
      </c>
      <c r="B11" t="s">
        <v>197</v>
      </c>
      <c r="D11" s="58">
        <v>91342</v>
      </c>
      <c r="E11" s="58">
        <v>20214</v>
      </c>
      <c r="F11" s="2">
        <f t="shared" si="0"/>
        <v>71128</v>
      </c>
      <c r="G11" s="2">
        <f t="shared" ref="G11:G26" si="1">F11/D11</f>
        <v>0.77869983140285959</v>
      </c>
    </row>
    <row r="12" spans="1:7" x14ac:dyDescent="0.25">
      <c r="D12" s="58"/>
      <c r="E12" s="58"/>
      <c r="F12" s="2"/>
      <c r="G12" s="2"/>
    </row>
    <row r="13" spans="1:7" x14ac:dyDescent="0.25">
      <c r="A13">
        <v>4</v>
      </c>
      <c r="B13" t="s">
        <v>198</v>
      </c>
      <c r="D13" s="58">
        <v>8027</v>
      </c>
      <c r="E13" s="58">
        <v>6908</v>
      </c>
      <c r="F13" s="2">
        <f t="shared" si="0"/>
        <v>1119</v>
      </c>
      <c r="G13" s="2">
        <f t="shared" si="1"/>
        <v>0.1394045097794942</v>
      </c>
    </row>
    <row r="14" spans="1:7" x14ac:dyDescent="0.25">
      <c r="D14" s="58"/>
      <c r="E14" s="58"/>
      <c r="F14" s="2"/>
      <c r="G14" s="2"/>
    </row>
    <row r="15" spans="1:7" x14ac:dyDescent="0.25">
      <c r="A15">
        <v>5</v>
      </c>
      <c r="B15" t="s">
        <v>199</v>
      </c>
      <c r="D15" s="58">
        <v>1858</v>
      </c>
      <c r="E15" s="58">
        <v>1858</v>
      </c>
      <c r="F15" s="2">
        <f t="shared" si="0"/>
        <v>0</v>
      </c>
      <c r="G15" s="2"/>
    </row>
    <row r="16" spans="1:7" x14ac:dyDescent="0.25">
      <c r="D16" s="58"/>
      <c r="E16" s="58"/>
      <c r="F16" s="2"/>
      <c r="G16" s="2"/>
    </row>
    <row r="17" spans="1:7" x14ac:dyDescent="0.25">
      <c r="A17">
        <v>6</v>
      </c>
      <c r="B17" t="s">
        <v>200</v>
      </c>
      <c r="D17" s="58">
        <v>10151</v>
      </c>
      <c r="E17" s="58">
        <v>41751</v>
      </c>
      <c r="F17" s="2">
        <f t="shared" si="0"/>
        <v>-31600</v>
      </c>
      <c r="G17" s="2">
        <f t="shared" si="1"/>
        <v>-3.1129937937149048</v>
      </c>
    </row>
    <row r="18" spans="1:7" x14ac:dyDescent="0.25">
      <c r="D18" s="58"/>
      <c r="E18" s="58"/>
      <c r="F18" s="2"/>
      <c r="G18" s="2"/>
    </row>
    <row r="19" spans="1:7" x14ac:dyDescent="0.25">
      <c r="B19" t="s">
        <v>201</v>
      </c>
      <c r="D19" s="58">
        <v>19000</v>
      </c>
      <c r="E19" s="58">
        <v>47263</v>
      </c>
      <c r="F19" s="2">
        <f t="shared" si="0"/>
        <v>-28263</v>
      </c>
      <c r="G19" s="2">
        <f t="shared" si="1"/>
        <v>-1.4875263157894736</v>
      </c>
    </row>
    <row r="20" spans="1:7" x14ac:dyDescent="0.25">
      <c r="D20" s="58"/>
      <c r="E20" s="58"/>
      <c r="F20" s="2"/>
      <c r="G20" s="2"/>
    </row>
    <row r="21" spans="1:7" x14ac:dyDescent="0.25">
      <c r="A21">
        <v>7</v>
      </c>
      <c r="B21" t="s">
        <v>202</v>
      </c>
      <c r="D21" s="58">
        <f>D7+D9+D11-D13-D15-D17</f>
        <v>103196</v>
      </c>
      <c r="E21" s="58">
        <v>15103</v>
      </c>
      <c r="F21" s="2">
        <f t="shared" si="0"/>
        <v>88093</v>
      </c>
      <c r="G21" s="2">
        <f t="shared" si="1"/>
        <v>0.85364742819489126</v>
      </c>
    </row>
    <row r="22" spans="1:7" x14ac:dyDescent="0.25">
      <c r="D22" s="58"/>
      <c r="E22" s="58"/>
      <c r="F22" s="2"/>
      <c r="G22" s="2"/>
    </row>
    <row r="23" spans="1:7" x14ac:dyDescent="0.25">
      <c r="D23" s="58"/>
      <c r="E23" s="58"/>
      <c r="F23" s="2"/>
      <c r="G23" s="2"/>
    </row>
    <row r="24" spans="1:7" x14ac:dyDescent="0.25">
      <c r="A24">
        <v>8</v>
      </c>
      <c r="B24" t="s">
        <v>203</v>
      </c>
      <c r="D24" s="58">
        <v>103196</v>
      </c>
      <c r="E24" s="58">
        <v>15103</v>
      </c>
      <c r="F24" s="2">
        <f t="shared" si="0"/>
        <v>88093</v>
      </c>
      <c r="G24" s="2">
        <f t="shared" si="1"/>
        <v>0.85364742819489126</v>
      </c>
    </row>
    <row r="25" spans="1:7" x14ac:dyDescent="0.25">
      <c r="D25" s="58"/>
      <c r="E25" s="58"/>
      <c r="F25" s="2"/>
      <c r="G25" s="2"/>
    </row>
    <row r="26" spans="1:7" x14ac:dyDescent="0.25">
      <c r="A26">
        <v>9</v>
      </c>
      <c r="B26" t="s">
        <v>204</v>
      </c>
      <c r="D26" s="58">
        <v>139202</v>
      </c>
      <c r="E26" s="58">
        <v>125860</v>
      </c>
      <c r="F26" s="2">
        <f t="shared" si="0"/>
        <v>13342</v>
      </c>
      <c r="G26" s="2">
        <f>F26/D26</f>
        <v>9.584632404706829E-2</v>
      </c>
    </row>
    <row r="27" spans="1:7" x14ac:dyDescent="0.25">
      <c r="D27" s="58"/>
      <c r="E27" s="58"/>
      <c r="F27" s="2"/>
      <c r="G27" s="2"/>
    </row>
    <row r="28" spans="1:7" x14ac:dyDescent="0.25">
      <c r="A28">
        <v>10</v>
      </c>
      <c r="B28" t="s">
        <v>205</v>
      </c>
      <c r="D28" s="58">
        <v>24085</v>
      </c>
      <c r="E28" s="58">
        <v>24805</v>
      </c>
      <c r="F28" s="2">
        <f t="shared" si="0"/>
        <v>-720</v>
      </c>
      <c r="G28" s="2">
        <f t="shared" ref="G27:G29" si="2">F28/D28</f>
        <v>-2.9894124974050237E-2</v>
      </c>
    </row>
    <row r="29" spans="1:7" x14ac:dyDescent="0.25">
      <c r="G29" s="2"/>
    </row>
  </sheetData>
  <mergeCells count="1"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Treasurers</vt:lpstr>
      <vt:lpstr>IA</vt:lpstr>
      <vt:lpstr>Forecast</vt:lpstr>
      <vt:lpstr>BUDGET 2017-18</vt:lpstr>
      <vt:lpstr>REPORT</vt:lpstr>
      <vt:lpstr>BANK REC</vt:lpstr>
      <vt:lpstr>Asset Register</vt:lpstr>
      <vt:lpstr>AUDIT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Avery</dc:creator>
  <cp:lastModifiedBy>Rachel</cp:lastModifiedBy>
  <cp:lastPrinted>2018-04-27T10:50:16Z</cp:lastPrinted>
  <dcterms:created xsi:type="dcterms:W3CDTF">1996-10-14T23:33:28Z</dcterms:created>
  <dcterms:modified xsi:type="dcterms:W3CDTF">2018-05-14T18:29:23Z</dcterms:modified>
</cp:coreProperties>
</file>