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hel\Desktop\BPC\Accounts\ACCOUNTS 2018.19\"/>
    </mc:Choice>
  </mc:AlternateContent>
  <xr:revisionPtr revIDLastSave="0" documentId="13_ncr:1_{12321F27-0800-4125-A395-B7DCB5C2536C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Treasurers" sheetId="1" r:id="rId1"/>
    <sheet name="IA" sheetId="2" r:id="rId2"/>
    <sheet name="HTB" sheetId="11" r:id="rId3"/>
    <sheet name="Forecast" sheetId="3" r:id="rId4"/>
    <sheet name="BUDGET 2019-20" sheetId="5" r:id="rId5"/>
    <sheet name="REPORT" sheetId="4" r:id="rId6"/>
    <sheet name="BANK REC" sheetId="9" r:id="rId7"/>
    <sheet name="Asset Register" sheetId="10" r:id="rId8"/>
    <sheet name="VAT RECLAIM" sheetId="12" r:id="rId9"/>
  </sheets>
  <definedNames>
    <definedName name="_xlnm.Print_Area" localSheetId="1">IA!$A$7:$R$68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12" l="1"/>
  <c r="H27" i="9" l="1"/>
  <c r="H47" i="9" l="1"/>
  <c r="H46" i="9"/>
  <c r="F57" i="4"/>
  <c r="F56" i="4"/>
  <c r="F23" i="9"/>
  <c r="H46" i="4"/>
  <c r="AF120" i="1"/>
  <c r="AG120" i="1"/>
  <c r="F38" i="4" s="1"/>
  <c r="T120" i="1"/>
  <c r="F27" i="4" s="1"/>
  <c r="N120" i="1"/>
  <c r="O120" i="1"/>
  <c r="F22" i="4" s="1"/>
  <c r="L120" i="1"/>
  <c r="F18" i="4" s="1"/>
  <c r="E49" i="2"/>
  <c r="F36" i="4"/>
  <c r="F29" i="4"/>
  <c r="F28" i="4"/>
  <c r="F26" i="4"/>
  <c r="F25" i="4"/>
  <c r="F24" i="4"/>
  <c r="F23" i="4"/>
  <c r="F21" i="4"/>
  <c r="F10" i="4"/>
  <c r="M120" i="1"/>
  <c r="P120" i="1"/>
  <c r="Q120" i="1"/>
  <c r="R120" i="1"/>
  <c r="S120" i="1"/>
  <c r="U120" i="1"/>
  <c r="V120" i="1"/>
  <c r="W120" i="1"/>
  <c r="X120" i="1"/>
  <c r="Y120" i="1"/>
  <c r="Z120" i="1"/>
  <c r="AA120" i="1"/>
  <c r="AB120" i="1"/>
  <c r="AC120" i="1"/>
  <c r="AD120" i="1"/>
  <c r="AE120" i="1"/>
  <c r="Q49" i="2"/>
  <c r="K35" i="3"/>
  <c r="E120" i="1"/>
  <c r="D120" i="1"/>
  <c r="F102" i="1"/>
  <c r="F103" i="1"/>
  <c r="F104" i="1"/>
  <c r="F105" i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K120" i="1"/>
  <c r="K49" i="2"/>
  <c r="M67" i="2"/>
  <c r="J49" i="2"/>
  <c r="I49" i="2"/>
  <c r="H49" i="2"/>
  <c r="G49" i="2"/>
  <c r="F49" i="2"/>
  <c r="D49" i="2"/>
  <c r="C49" i="2"/>
  <c r="M44" i="11"/>
  <c r="L12" i="11"/>
  <c r="L11" i="11"/>
  <c r="M35" i="11"/>
  <c r="H63" i="4" l="1"/>
  <c r="A120" i="1"/>
  <c r="G46" i="5"/>
  <c r="E46" i="5"/>
  <c r="C46" i="5"/>
  <c r="F11" i="4" l="1"/>
  <c r="F8" i="4"/>
  <c r="F13" i="4" l="1"/>
  <c r="F34" i="4" l="1"/>
  <c r="G37" i="3"/>
  <c r="AH120" i="1" l="1"/>
  <c r="L10" i="11"/>
  <c r="L13" i="11" s="1"/>
  <c r="L14" i="11" s="1"/>
  <c r="L15" i="11" s="1"/>
  <c r="L16" i="11" s="1"/>
  <c r="L17" i="11" s="1"/>
  <c r="L18" i="11" s="1"/>
  <c r="L19" i="11" s="1"/>
  <c r="L20" i="11" s="1"/>
  <c r="L21" i="11" s="1"/>
  <c r="L22" i="11" s="1"/>
  <c r="L23" i="11" s="1"/>
  <c r="L24" i="11" s="1"/>
  <c r="C44" i="5"/>
  <c r="C30" i="5"/>
  <c r="H39" i="4"/>
  <c r="H16" i="4"/>
  <c r="F8" i="1" l="1"/>
  <c r="F35" i="4" l="1"/>
  <c r="F20" i="4"/>
  <c r="F31" i="4"/>
  <c r="F30" i="4"/>
  <c r="F33" i="4"/>
  <c r="F32" i="4"/>
  <c r="F9" i="1" l="1"/>
  <c r="F39" i="4" l="1"/>
  <c r="H49" i="4" s="1"/>
  <c r="H49" i="9" s="1"/>
  <c r="F10" i="1"/>
  <c r="F11" i="1" s="1"/>
  <c r="F12" i="1" s="1"/>
  <c r="F13" i="1" s="1"/>
  <c r="F14" i="1" s="1"/>
  <c r="F15" i="1" s="1"/>
  <c r="F16" i="1" s="1"/>
  <c r="F17" i="1" s="1"/>
  <c r="F18" i="1" s="1"/>
  <c r="G39" i="3"/>
  <c r="G21" i="3"/>
  <c r="G20" i="3"/>
  <c r="G31" i="3"/>
  <c r="G30" i="3"/>
  <c r="G29" i="3"/>
  <c r="G27" i="3"/>
  <c r="G26" i="3"/>
  <c r="G32" i="3"/>
  <c r="G25" i="3"/>
  <c r="G23" i="3"/>
  <c r="G22" i="3"/>
  <c r="G38" i="3"/>
  <c r="G19" i="3"/>
  <c r="C120" i="1"/>
  <c r="F9" i="4"/>
  <c r="F16" i="4" s="1"/>
  <c r="B53" i="5"/>
  <c r="F19" i="1" l="1"/>
  <c r="G44" i="5"/>
  <c r="F20" i="1" l="1"/>
  <c r="F21" i="1" s="1"/>
  <c r="K8" i="3"/>
  <c r="K7" i="3"/>
  <c r="F22" i="1" l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l="1"/>
  <c r="F93" i="1" s="1"/>
  <c r="F94" i="1" s="1"/>
  <c r="F95" i="1" s="1"/>
  <c r="F96" i="1" s="1"/>
  <c r="F97" i="1" s="1"/>
  <c r="F98" i="1" s="1"/>
  <c r="F99" i="1" s="1"/>
  <c r="F100" i="1" s="1"/>
  <c r="F101" i="1" s="1"/>
  <c r="L10" i="2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F22" i="9" l="1"/>
  <c r="I132" i="1"/>
  <c r="G24" i="3"/>
  <c r="C22" i="10"/>
  <c r="G13" i="3" l="1"/>
  <c r="C16" i="3" l="1"/>
  <c r="G36" i="3"/>
  <c r="G41" i="3" s="1"/>
  <c r="G14" i="3"/>
  <c r="G15" i="3"/>
  <c r="R49" i="2"/>
  <c r="G10" i="3" l="1"/>
  <c r="K10" i="3" s="1"/>
  <c r="G9" i="3"/>
  <c r="K9" i="3" s="1"/>
  <c r="G12" i="3"/>
  <c r="K11" i="3"/>
  <c r="K13" i="3"/>
  <c r="K15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4" i="3"/>
  <c r="K37" i="3"/>
  <c r="K39" i="3"/>
  <c r="E30" i="5"/>
  <c r="G16" i="3" l="1"/>
  <c r="G43" i="3" s="1"/>
  <c r="H47" i="4"/>
  <c r="H50" i="4" s="1"/>
  <c r="E41" i="3"/>
  <c r="C41" i="3"/>
  <c r="C43" i="3" s="1"/>
  <c r="E16" i="3"/>
  <c r="I9" i="3"/>
  <c r="I16" i="3" s="1"/>
  <c r="H33" i="9"/>
  <c r="E44" i="5"/>
  <c r="M58" i="2"/>
  <c r="I44" i="5"/>
  <c r="I30" i="5"/>
  <c r="G30" i="5"/>
  <c r="I46" i="5" l="1"/>
  <c r="E43" i="3"/>
  <c r="E45" i="3"/>
  <c r="K33" i="3"/>
  <c r="K12" i="3"/>
  <c r="K16" i="3" l="1"/>
  <c r="K19" i="3"/>
  <c r="K41" i="3" s="1"/>
  <c r="I19" i="3"/>
  <c r="I41" i="3" s="1"/>
  <c r="I43" i="3" s="1"/>
  <c r="I45" i="3" s="1"/>
  <c r="H51" i="9" l="1"/>
  <c r="H35" i="9" l="1"/>
  <c r="H40" i="9" s="1"/>
</calcChain>
</file>

<file path=xl/sharedStrings.xml><?xml version="1.0" encoding="utf-8"?>
<sst xmlns="http://schemas.openxmlformats.org/spreadsheetml/2006/main" count="491" uniqueCount="239">
  <si>
    <t>DATE</t>
  </si>
  <si>
    <t>RECEIPTS</t>
  </si>
  <si>
    <t>AMOUNT</t>
  </si>
  <si>
    <t>BALANCE</t>
  </si>
  <si>
    <t>PAYMENTS</t>
  </si>
  <si>
    <t>Min Ref</t>
  </si>
  <si>
    <t>CHEQUE NO.</t>
  </si>
  <si>
    <t>Grass Cutting</t>
  </si>
  <si>
    <t>Audit</t>
  </si>
  <si>
    <t>Insurance</t>
  </si>
  <si>
    <t>VAT</t>
  </si>
  <si>
    <t>Other</t>
  </si>
  <si>
    <t>Balance b/f</t>
  </si>
  <si>
    <t>MINUTE REF</t>
  </si>
  <si>
    <t>GRASS CUTTING</t>
  </si>
  <si>
    <t>INSURANCE</t>
  </si>
  <si>
    <t>ELECTION EXPENSES</t>
  </si>
  <si>
    <t>Variance</t>
  </si>
  <si>
    <t>TOTAL</t>
  </si>
  <si>
    <t>EXPENDITURE</t>
  </si>
  <si>
    <t>OTHER</t>
  </si>
  <si>
    <t>INCOME</t>
  </si>
  <si>
    <t>PRECEPT</t>
  </si>
  <si>
    <t>SUMMARY</t>
  </si>
  <si>
    <t>Opening balances</t>
  </si>
  <si>
    <t>Receipts</t>
  </si>
  <si>
    <t>Less: Payments</t>
  </si>
  <si>
    <t>Closing Balances</t>
  </si>
  <si>
    <t>BANK RECONCILIATION</t>
  </si>
  <si>
    <t>Chairman</t>
  </si>
  <si>
    <t>Responsible Financial Officer</t>
  </si>
  <si>
    <t>Date</t>
  </si>
  <si>
    <t>OVER PAYMENTS</t>
  </si>
  <si>
    <t>Signed………………………………………..</t>
  </si>
  <si>
    <t>EXCESS/(SHORTFALL) OF RECEIPTS</t>
  </si>
  <si>
    <t>Audited body name:</t>
  </si>
  <si>
    <t>Prepared by:___________________________________</t>
  </si>
  <si>
    <t>Date:______________________</t>
  </si>
  <si>
    <t>£</t>
  </si>
  <si>
    <t>Petty Cash Float</t>
  </si>
  <si>
    <t>The net balances reconcile to the cash book for the year as follows:</t>
  </si>
  <si>
    <t>CASH BOOK</t>
  </si>
  <si>
    <t>Opening Balance</t>
  </si>
  <si>
    <t>Less: Payments in the year</t>
  </si>
  <si>
    <t>Add: Receipts in the year</t>
  </si>
  <si>
    <t>Forecast</t>
  </si>
  <si>
    <t>DALC</t>
  </si>
  <si>
    <t>ASSET REGISTER</t>
  </si>
  <si>
    <t>Date of Purchase</t>
  </si>
  <si>
    <t>Description</t>
  </si>
  <si>
    <t>Location</t>
  </si>
  <si>
    <t>Insured</t>
  </si>
  <si>
    <t>………………………………………………..</t>
  </si>
  <si>
    <t xml:space="preserve">Signed………………………………………………..                    </t>
  </si>
  <si>
    <t>………………………………………………………..</t>
  </si>
  <si>
    <t>SURPLUS / (DEFICIT)</t>
  </si>
  <si>
    <t>Notes:</t>
  </si>
  <si>
    <t>Less: Unpresented Cheques</t>
  </si>
  <si>
    <t>Balance as per Cash Book</t>
  </si>
  <si>
    <t>Balance as per Bank Statement</t>
  </si>
  <si>
    <t>Add: Outstanding banking</t>
  </si>
  <si>
    <t>HMRC</t>
  </si>
  <si>
    <t>TRAINING</t>
  </si>
  <si>
    <t xml:space="preserve">To be agreed by the Council at the Council meeting on </t>
  </si>
  <si>
    <t xml:space="preserve">Clerk Salary </t>
  </si>
  <si>
    <t>Clerk's Exps</t>
  </si>
  <si>
    <t>CHQ NO.</t>
  </si>
  <si>
    <t>HMRC PAYE/NI</t>
  </si>
  <si>
    <t>DESCRIPTION</t>
  </si>
  <si>
    <t>Hall hire</t>
  </si>
  <si>
    <t>Elections</t>
  </si>
  <si>
    <t>Maintenenace</t>
  </si>
  <si>
    <t>Grants</t>
  </si>
  <si>
    <t>Cllr expenses</t>
  </si>
  <si>
    <t>ALLOTMENTS</t>
  </si>
  <si>
    <t xml:space="preserve">ACCOUNT NO. 01492299 - BROADHEMPSTON PARISH COUNCIL </t>
  </si>
  <si>
    <t>BROADHEMPSTON PARISH COUNCIL</t>
  </si>
  <si>
    <t xml:space="preserve">ACCOUNT NO. 07735061 - BROADHEMPSTON PARISH COUNCIL </t>
  </si>
  <si>
    <t>Subs</t>
  </si>
  <si>
    <t>PWLB</t>
  </si>
  <si>
    <t>Old VH</t>
  </si>
  <si>
    <t>Play Area</t>
  </si>
  <si>
    <t>INTEREST</t>
  </si>
  <si>
    <t>SUBSCRIPTIONS</t>
  </si>
  <si>
    <t xml:space="preserve">DALC </t>
  </si>
  <si>
    <t>OLD VILLAGE HALL</t>
  </si>
  <si>
    <t>AUDIT</t>
  </si>
  <si>
    <t>HALL HIRE</t>
  </si>
  <si>
    <t>GRANTS</t>
  </si>
  <si>
    <t>PLAY AREA</t>
  </si>
  <si>
    <t>MAINTENANCE</t>
  </si>
  <si>
    <t>PAYROLL</t>
  </si>
  <si>
    <t>RECYCLING CREDITS</t>
  </si>
  <si>
    <t>CLLR EXPENSES/CHAIR ALLOWANCE</t>
  </si>
  <si>
    <t>CLERKS EXPENSES</t>
  </si>
  <si>
    <t>Broadhempston Parish Council</t>
  </si>
  <si>
    <t>Treasurers Account No. 01492299</t>
  </si>
  <si>
    <t>Instant Access Account No. 07735061</t>
  </si>
  <si>
    <t>P3</t>
  </si>
  <si>
    <t>C</t>
  </si>
  <si>
    <t>REC CRED</t>
  </si>
  <si>
    <t>KCF</t>
  </si>
  <si>
    <t>TDC/DCC (grants etc)</t>
  </si>
  <si>
    <t>P3 (FOOTPATHS)</t>
  </si>
  <si>
    <t>Treasurers' Account. 01492299</t>
  </si>
  <si>
    <t>Instant Access Account. 07735061</t>
  </si>
  <si>
    <t>CTSG</t>
  </si>
  <si>
    <t>Kings Close Field</t>
  </si>
  <si>
    <t>Cost/Value</t>
  </si>
  <si>
    <t>Headlands</t>
  </si>
  <si>
    <t>Small Playing Field</t>
  </si>
  <si>
    <t>Gifted</t>
  </si>
  <si>
    <t>Headlands*</t>
  </si>
  <si>
    <t>Allotments</t>
  </si>
  <si>
    <t>Sports Pavillion and contents*</t>
  </si>
  <si>
    <t>Storage building*</t>
  </si>
  <si>
    <t>Play equipment</t>
  </si>
  <si>
    <t>Seats</t>
  </si>
  <si>
    <t>Village Hall*</t>
  </si>
  <si>
    <t>Parish Chest</t>
  </si>
  <si>
    <t>Hilary Sutcliffe in possession</t>
  </si>
  <si>
    <t>Defibrillator</t>
  </si>
  <si>
    <t>*Subject to a 999 year lease from 01/09/2001 to Broadhempston Village Hall CIO at an annual peppercorn rent</t>
  </si>
  <si>
    <t>Website</t>
  </si>
  <si>
    <t>2018/19 BUDGET</t>
  </si>
  <si>
    <t>Ringfenced Funds</t>
  </si>
  <si>
    <t>CIL payment</t>
  </si>
  <si>
    <t>DAA landing site</t>
  </si>
  <si>
    <t>WEBSITE</t>
  </si>
  <si>
    <r>
      <rPr>
        <b/>
        <sz val="10"/>
        <color rgb="FFFF0000"/>
        <rFont val="Arial"/>
        <family val="2"/>
      </rPr>
      <t>DEFICIT</t>
    </r>
    <r>
      <rPr>
        <b/>
        <sz val="10"/>
        <rFont val="Arial"/>
        <family val="2"/>
      </rPr>
      <t>/SURPLUS FOR YEAR</t>
    </r>
  </si>
  <si>
    <t>VILLAGE HALL SALE</t>
  </si>
  <si>
    <t>CASH BOOK - YEAR TO 31 MARCH 2019</t>
  </si>
  <si>
    <t>INCOME &amp; EXPENDITURE 2018/19</t>
  </si>
  <si>
    <t>2017/18 Actual</t>
  </si>
  <si>
    <t>2018/19 Budget</t>
  </si>
  <si>
    <t>2018/19 to date</t>
  </si>
  <si>
    <t>2017/18 ACTUAL</t>
  </si>
  <si>
    <t>2018/19 ESTIMATED</t>
  </si>
  <si>
    <t>2019/20 BUDGET</t>
  </si>
  <si>
    <t>Geoff Dowson, Chairman</t>
  </si>
  <si>
    <t>Financial year ending 31 March 2019</t>
  </si>
  <si>
    <t>Less: Unpresented Cheques at 31 March 2019</t>
  </si>
  <si>
    <t>RECEIPTS AND PAYMENTS ACCOUNT - YEAR ENDED 31 MARCH 2019</t>
  </si>
  <si>
    <t>P3 GRANT</t>
  </si>
  <si>
    <t>P3 FOOTPATHS</t>
  </si>
  <si>
    <t>To Treasurers'</t>
  </si>
  <si>
    <t>TO HTB Savings Account</t>
  </si>
  <si>
    <t>R Avery</t>
  </si>
  <si>
    <t>NALC</t>
  </si>
  <si>
    <t>Training</t>
  </si>
  <si>
    <t>Playsafety Ltd</t>
  </si>
  <si>
    <t>Community First Trading</t>
  </si>
  <si>
    <t>TK Play Ltd</t>
  </si>
  <si>
    <t>Broadhempston VHPFT</t>
  </si>
  <si>
    <t>Broadhempston Comm Shop</t>
  </si>
  <si>
    <t>Tozers LLP</t>
  </si>
  <si>
    <t>SLCC</t>
  </si>
  <si>
    <t>MAT Electrics</t>
  </si>
  <si>
    <t>Safetread</t>
  </si>
  <si>
    <t>Aaron Printers</t>
  </si>
  <si>
    <t>Lee Accounting</t>
  </si>
  <si>
    <t>CPRE</t>
  </si>
  <si>
    <t>Viking</t>
  </si>
  <si>
    <t>J Read</t>
  </si>
  <si>
    <t>Allotment - Berry</t>
  </si>
  <si>
    <t>Allotment - Jones</t>
  </si>
  <si>
    <t>Teign Housing - ground rent 2017/18</t>
  </si>
  <si>
    <t>Allotment - Richards</t>
  </si>
  <si>
    <t>Rural Aid 2018 - surfacing in SPF</t>
  </si>
  <si>
    <t>Totnes Fire</t>
  </si>
  <si>
    <t>S Birbeck</t>
  </si>
  <si>
    <t>Refund - Totnes Fire</t>
  </si>
  <si>
    <t>ICO</t>
  </si>
  <si>
    <t>Value Products Ltd</t>
  </si>
  <si>
    <t>Test and Train</t>
  </si>
  <si>
    <t>Broadhempston Community Shop</t>
  </si>
  <si>
    <t>PKF Littlejohn LLP</t>
  </si>
  <si>
    <t>HTB Saver Account. 10252674</t>
  </si>
  <si>
    <t>Hampshire Trust Savings Account</t>
  </si>
  <si>
    <t>Lloyds</t>
  </si>
  <si>
    <t>TDC</t>
  </si>
  <si>
    <t>BROADHEMPSTON PARISH COUNCIL - PROPOSED PRECEPT BUDGET 2019/20</t>
  </si>
  <si>
    <t>Teign Housing/Shop loan</t>
  </si>
  <si>
    <t>Westcountry Skip Hire</t>
  </si>
  <si>
    <t>Broadhempston PCC</t>
  </si>
  <si>
    <t>Broadhempston TT Club</t>
  </si>
  <si>
    <t>Broadhempston VH CIO</t>
  </si>
  <si>
    <t>Broadhempston CIO</t>
  </si>
  <si>
    <t>Came and Company</t>
  </si>
  <si>
    <t>EXT PAYROLL</t>
  </si>
  <si>
    <t>Broadhempston Society</t>
  </si>
  <si>
    <t>M Wright</t>
  </si>
  <si>
    <t>To IA</t>
  </si>
  <si>
    <t>Balance as per Bank Statement 31/03/2019</t>
  </si>
  <si>
    <t>From Treasurers'</t>
  </si>
  <si>
    <t>Nest</t>
  </si>
  <si>
    <t>Pension</t>
  </si>
  <si>
    <t>To Instant Access Account</t>
  </si>
  <si>
    <t>Balance as per bank statements as at 31 March 2019</t>
  </si>
  <si>
    <t>Net bank balances as at 31 March 2019</t>
  </si>
  <si>
    <t>PENSION</t>
  </si>
  <si>
    <t>Approved by:___________________________________</t>
  </si>
  <si>
    <t>Add: Unbanked receipts as at 31 March 2019</t>
  </si>
  <si>
    <t>Closing balance per cash book as at 31 March 2019</t>
  </si>
  <si>
    <t>Rachel Avery, Parish Clerk &amp; RFO</t>
  </si>
  <si>
    <t>Invoice Date</t>
  </si>
  <si>
    <t>VAT Reg Number</t>
  </si>
  <si>
    <t>Amount</t>
  </si>
  <si>
    <t>972 0981 96</t>
  </si>
  <si>
    <t>DALC subscription 2018/19</t>
  </si>
  <si>
    <t>Solicitor fees for loan agreement</t>
  </si>
  <si>
    <t>141 0223 35</t>
  </si>
  <si>
    <t>876 3283 89</t>
  </si>
  <si>
    <t>Play area annual inspection</t>
  </si>
  <si>
    <t>939 1900 06</t>
  </si>
  <si>
    <t>New safety surface in play area</t>
  </si>
  <si>
    <t>CILCA training course</t>
  </si>
  <si>
    <t>GDPR training course</t>
  </si>
  <si>
    <t>320 8206 96</t>
  </si>
  <si>
    <t>Electric work for air ambulance landing site</t>
  </si>
  <si>
    <t>788 4658 56</t>
  </si>
  <si>
    <t>Anti slip treads in play area</t>
  </si>
  <si>
    <t>243 6626 05</t>
  </si>
  <si>
    <t>Internal audit</t>
  </si>
  <si>
    <t xml:space="preserve">326 6079 51 </t>
  </si>
  <si>
    <t>No parking sign</t>
  </si>
  <si>
    <t>536 1533 57</t>
  </si>
  <si>
    <t>Stationery</t>
  </si>
  <si>
    <t>326 6079 51</t>
  </si>
  <si>
    <t>Sign attachment banding</t>
  </si>
  <si>
    <t>927 4801 12</t>
  </si>
  <si>
    <t>Defibrillator poster</t>
  </si>
  <si>
    <t>440 4982 50</t>
  </si>
  <si>
    <t>External audit</t>
  </si>
  <si>
    <t>841 3338 44</t>
  </si>
  <si>
    <t>Rural skip service</t>
  </si>
  <si>
    <t>864 2819 01</t>
  </si>
  <si>
    <t>Christmas lights</t>
  </si>
  <si>
    <t>Delivered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</si>
</sst>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F800]dddd\,\ mmmm\ dd\,\ yyyy"/>
    <numFmt numFmtId="165" formatCode="&quot;£&quot;#,##0.00"/>
    <numFmt numFmtId="166" formatCode="dd/mm/yyyy;@"/>
    <numFmt numFmtId="167" formatCode="0.0"/>
  </numFmts>
  <fonts count="21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name val="Arial"/>
      <family val="2"/>
    </font>
    <font>
      <b/>
      <u/>
      <sz val="12"/>
      <name val="Arial"/>
      <family val="2"/>
    </font>
    <font>
      <sz val="10"/>
      <name val="Arial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38383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2" fontId="0" fillId="0" borderId="0" xfId="0" applyNumberFormat="1"/>
    <xf numFmtId="1" fontId="0" fillId="0" borderId="0" xfId="0" applyNumberFormat="1"/>
    <xf numFmtId="2" fontId="0" fillId="0" borderId="0" xfId="0" applyNumberFormat="1" applyAlignment="1">
      <alignment wrapText="1"/>
    </xf>
    <xf numFmtId="1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4" fontId="0" fillId="0" borderId="0" xfId="0" applyNumberFormat="1"/>
    <xf numFmtId="2" fontId="0" fillId="0" borderId="1" xfId="0" applyNumberFormat="1" applyBorder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2" fontId="0" fillId="0" borderId="0" xfId="0" applyNumberFormat="1" applyAlignment="1">
      <alignment horizontal="right"/>
    </xf>
    <xf numFmtId="2" fontId="0" fillId="0" borderId="2" xfId="0" applyNumberFormat="1" applyBorder="1"/>
    <xf numFmtId="164" fontId="0" fillId="0" borderId="0" xfId="0" applyNumberFormat="1" applyAlignment="1">
      <alignment horizontal="left"/>
    </xf>
    <xf numFmtId="0" fontId="0" fillId="0" borderId="2" xfId="0" applyBorder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4" fontId="0" fillId="0" borderId="2" xfId="0" applyNumberFormat="1" applyBorder="1"/>
    <xf numFmtId="4" fontId="0" fillId="0" borderId="1" xfId="0" applyNumberFormat="1" applyBorder="1"/>
    <xf numFmtId="0" fontId="8" fillId="0" borderId="0" xfId="0" applyFont="1"/>
    <xf numFmtId="2" fontId="8" fillId="0" borderId="0" xfId="0" applyNumberFormat="1" applyFont="1"/>
    <xf numFmtId="0" fontId="0" fillId="0" borderId="3" xfId="0" applyBorder="1"/>
    <xf numFmtId="14" fontId="8" fillId="0" borderId="0" xfId="0" applyNumberFormat="1" applyFont="1"/>
    <xf numFmtId="17" fontId="8" fillId="0" borderId="0" xfId="0" applyNumberFormat="1" applyFont="1"/>
    <xf numFmtId="0" fontId="1" fillId="0" borderId="0" xfId="0" applyFont="1" applyAlignment="1">
      <alignment wrapText="1"/>
    </xf>
    <xf numFmtId="4" fontId="1" fillId="0" borderId="1" xfId="0" applyNumberFormat="1" applyFont="1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right" wrapText="1"/>
    </xf>
    <xf numFmtId="2" fontId="8" fillId="0" borderId="0" xfId="0" applyNumberFormat="1" applyFont="1" applyAlignment="1">
      <alignment horizontal="right"/>
    </xf>
    <xf numFmtId="2" fontId="8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66" fontId="0" fillId="0" borderId="0" xfId="0" applyNumberFormat="1"/>
    <xf numFmtId="2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1" fontId="0" fillId="0" borderId="0" xfId="0" applyNumberFormat="1" applyAlignment="1">
      <alignment horizontal="right"/>
    </xf>
    <xf numFmtId="1" fontId="8" fillId="0" borderId="0" xfId="0" applyNumberFormat="1" applyFont="1"/>
    <xf numFmtId="0" fontId="0" fillId="0" borderId="0" xfId="0" applyAlignment="1">
      <alignment horizontal="left"/>
    </xf>
    <xf numFmtId="2" fontId="0" fillId="0" borderId="4" xfId="0" applyNumberFormat="1" applyBorder="1"/>
    <xf numFmtId="2" fontId="1" fillId="0" borderId="0" xfId="0" applyNumberFormat="1" applyFont="1"/>
    <xf numFmtId="4" fontId="8" fillId="0" borderId="0" xfId="0" applyNumberFormat="1" applyFont="1"/>
    <xf numFmtId="0" fontId="1" fillId="0" borderId="0" xfId="0" applyFont="1" applyAlignment="1">
      <alignment horizontal="center" vertical="center"/>
    </xf>
    <xf numFmtId="43" fontId="0" fillId="0" borderId="0" xfId="0" applyNumberFormat="1"/>
    <xf numFmtId="43" fontId="8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2" fontId="10" fillId="0" borderId="0" xfId="0" applyNumberFormat="1" applyFont="1"/>
    <xf numFmtId="0" fontId="11" fillId="0" borderId="0" xfId="0" applyFont="1" applyAlignment="1">
      <alignment wrapText="1"/>
    </xf>
    <xf numFmtId="2" fontId="10" fillId="0" borderId="0" xfId="0" applyNumberFormat="1" applyFont="1" applyAlignment="1">
      <alignment wrapText="1"/>
    </xf>
    <xf numFmtId="2" fontId="11" fillId="0" borderId="0" xfId="0" applyNumberFormat="1" applyFont="1" applyAlignment="1">
      <alignment horizontal="center" wrapText="1"/>
    </xf>
    <xf numFmtId="1" fontId="10" fillId="0" borderId="0" xfId="0" applyNumberFormat="1" applyFont="1" applyAlignment="1">
      <alignment horizontal="center" wrapText="1"/>
    </xf>
    <xf numFmtId="2" fontId="10" fillId="0" borderId="0" xfId="0" applyNumberFormat="1" applyFont="1" applyAlignment="1">
      <alignment horizontal="center" wrapText="1"/>
    </xf>
    <xf numFmtId="14" fontId="10" fillId="0" borderId="0" xfId="0" applyNumberFormat="1" applyFont="1"/>
    <xf numFmtId="2" fontId="11" fillId="0" borderId="0" xfId="0" applyNumberFormat="1" applyFont="1"/>
    <xf numFmtId="0" fontId="10" fillId="0" borderId="2" xfId="0" applyFont="1" applyBorder="1"/>
    <xf numFmtId="167" fontId="10" fillId="0" borderId="0" xfId="0" applyNumberFormat="1" applyFont="1"/>
    <xf numFmtId="2" fontId="10" fillId="0" borderId="1" xfId="0" applyNumberFormat="1" applyFont="1" applyBorder="1"/>
    <xf numFmtId="2" fontId="10" fillId="0" borderId="3" xfId="0" applyNumberFormat="1" applyFont="1" applyBorder="1"/>
    <xf numFmtId="2" fontId="10" fillId="0" borderId="2" xfId="0" applyNumberFormat="1" applyFont="1" applyBorder="1"/>
    <xf numFmtId="0" fontId="13" fillId="0" borderId="0" xfId="0" applyFont="1"/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5" fillId="0" borderId="0" xfId="0" applyFont="1"/>
    <xf numFmtId="0" fontId="17" fillId="0" borderId="0" xfId="0" applyFont="1" applyAlignment="1">
      <alignment horizontal="left"/>
    </xf>
    <xf numFmtId="4" fontId="17" fillId="0" borderId="0" xfId="0" applyNumberFormat="1" applyFont="1"/>
    <xf numFmtId="4" fontId="13" fillId="0" borderId="0" xfId="0" applyNumberFormat="1" applyFont="1"/>
    <xf numFmtId="0" fontId="17" fillId="0" borderId="0" xfId="0" applyFont="1"/>
    <xf numFmtId="0" fontId="16" fillId="0" borderId="0" xfId="0" applyFont="1"/>
    <xf numFmtId="4" fontId="13" fillId="0" borderId="3" xfId="0" applyNumberFormat="1" applyFont="1" applyBorder="1"/>
    <xf numFmtId="4" fontId="13" fillId="0" borderId="2" xfId="0" applyNumberFormat="1" applyFont="1" applyBorder="1"/>
    <xf numFmtId="4" fontId="13" fillId="0" borderId="1" xfId="0" applyNumberFormat="1" applyFont="1" applyBorder="1"/>
    <xf numFmtId="14" fontId="13" fillId="0" borderId="0" xfId="0" applyNumberFormat="1" applyFont="1"/>
    <xf numFmtId="165" fontId="13" fillId="0" borderId="0" xfId="0" applyNumberFormat="1" applyFont="1"/>
    <xf numFmtId="4" fontId="18" fillId="0" borderId="3" xfId="0" applyNumberFormat="1" applyFont="1" applyBorder="1"/>
    <xf numFmtId="4" fontId="0" fillId="0" borderId="4" xfId="0" applyNumberFormat="1" applyBorder="1"/>
    <xf numFmtId="2" fontId="13" fillId="0" borderId="0" xfId="0" applyNumberFormat="1" applyFont="1"/>
    <xf numFmtId="4" fontId="13" fillId="0" borderId="4" xfId="0" applyNumberFormat="1" applyFont="1" applyBorder="1"/>
    <xf numFmtId="4" fontId="8" fillId="0" borderId="3" xfId="0" applyNumberFormat="1" applyFont="1" applyBorder="1"/>
    <xf numFmtId="2" fontId="18" fillId="0" borderId="0" xfId="0" applyNumberFormat="1" applyFont="1"/>
    <xf numFmtId="4" fontId="18" fillId="0" borderId="0" xfId="0" applyNumberFormat="1" applyFont="1"/>
    <xf numFmtId="165" fontId="0" fillId="0" borderId="0" xfId="0" applyNumberFormat="1"/>
    <xf numFmtId="0" fontId="20" fillId="0" borderId="0" xfId="0" applyFont="1"/>
    <xf numFmtId="14" fontId="0" fillId="0" borderId="0" xfId="0" applyNumberFormat="1" applyAlignment="1">
      <alignment horizontal="left"/>
    </xf>
    <xf numFmtId="14" fontId="8" fillId="0" borderId="0" xfId="0" applyNumberFormat="1" applyFont="1" applyAlignment="1">
      <alignment horizontal="left"/>
    </xf>
    <xf numFmtId="0" fontId="1" fillId="0" borderId="2" xfId="0" applyFont="1" applyBorder="1"/>
    <xf numFmtId="165" fontId="0" fillId="0" borderId="5" xfId="0" applyNumberForma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37"/>
  <sheetViews>
    <sheetView tabSelected="1" topLeftCell="J5" zoomScaleNormal="100" workbookViewId="0">
      <pane ySplit="1584" activePane="bottomLeft"/>
      <selection activeCell="P5" sqref="P1:P1048576"/>
      <selection pane="bottomLeft" activeCell="AG120" sqref="AG120"/>
    </sheetView>
  </sheetViews>
  <sheetFormatPr defaultRowHeight="13.2" x14ac:dyDescent="0.25"/>
  <cols>
    <col min="1" max="1" width="11.109375" customWidth="1"/>
    <col min="2" max="2" width="13.6640625" bestFit="1" customWidth="1"/>
    <col min="3" max="3" width="9.6640625" style="2" bestFit="1" customWidth="1"/>
    <col min="4" max="4" width="9.6640625" style="2" customWidth="1"/>
    <col min="5" max="5" width="9.5546875" bestFit="1" customWidth="1"/>
    <col min="6" max="6" width="10.109375" bestFit="1" customWidth="1"/>
    <col min="7" max="7" width="24.5546875" bestFit="1" customWidth="1"/>
    <col min="8" max="8" width="3.77734375" customWidth="1"/>
    <col min="9" max="9" width="7.5546875" bestFit="1" customWidth="1"/>
    <col min="10" max="10" width="8.5546875" customWidth="1"/>
    <col min="11" max="11" width="9.44140625" customWidth="1"/>
    <col min="13" max="13" width="7.5546875" bestFit="1" customWidth="1"/>
    <col min="14" max="14" width="9.109375" customWidth="1"/>
    <col min="15" max="15" width="8" customWidth="1"/>
    <col min="16" max="16" width="7.21875" customWidth="1"/>
    <col min="17" max="17" width="6.88671875" customWidth="1"/>
    <col min="19" max="19" width="9.88671875" customWidth="1"/>
    <col min="20" max="20" width="7.5546875" customWidth="1"/>
    <col min="21" max="21" width="7.5546875" bestFit="1" customWidth="1"/>
    <col min="22" max="23" width="7.33203125" customWidth="1"/>
    <col min="24" max="24" width="6.5546875" customWidth="1"/>
    <col min="25" max="25" width="7.6640625" customWidth="1"/>
    <col min="26" max="26" width="8" customWidth="1"/>
    <col min="27" max="27" width="6.5546875" bestFit="1" customWidth="1"/>
    <col min="28" max="28" width="7.6640625" bestFit="1" customWidth="1"/>
    <col min="29" max="29" width="7.21875" customWidth="1"/>
    <col min="30" max="31" width="7.6640625" customWidth="1"/>
    <col min="32" max="32" width="9.5546875" customWidth="1"/>
    <col min="33" max="33" width="10.5546875" style="49" customWidth="1"/>
    <col min="34" max="34" width="11" customWidth="1"/>
  </cols>
  <sheetData>
    <row r="1" spans="1:33" x14ac:dyDescent="0.25">
      <c r="A1" s="1" t="s">
        <v>76</v>
      </c>
      <c r="E1" s="2"/>
      <c r="F1" s="2"/>
      <c r="J1" s="3"/>
      <c r="K1" s="2"/>
      <c r="L1" s="2"/>
    </row>
    <row r="2" spans="1:33" x14ac:dyDescent="0.25">
      <c r="A2" s="1"/>
      <c r="E2" s="2"/>
      <c r="F2" s="2"/>
      <c r="J2" s="3"/>
      <c r="K2" s="2"/>
      <c r="L2" s="2"/>
    </row>
    <row r="3" spans="1:33" x14ac:dyDescent="0.25">
      <c r="A3" s="1" t="s">
        <v>131</v>
      </c>
      <c r="E3" s="2"/>
      <c r="F3" s="2"/>
      <c r="J3" s="3"/>
      <c r="K3" s="2"/>
      <c r="L3" s="2"/>
    </row>
    <row r="4" spans="1:33" x14ac:dyDescent="0.25">
      <c r="A4" s="1"/>
      <c r="E4" s="2"/>
      <c r="F4" s="2"/>
      <c r="J4" s="3"/>
      <c r="K4" s="2"/>
      <c r="L4" s="2"/>
    </row>
    <row r="5" spans="1:33" x14ac:dyDescent="0.25">
      <c r="A5" s="1" t="s">
        <v>75</v>
      </c>
      <c r="E5" s="2"/>
      <c r="F5" s="2"/>
      <c r="J5" s="3"/>
      <c r="K5" s="2"/>
      <c r="L5" s="2"/>
    </row>
    <row r="6" spans="1:33" ht="39.6" x14ac:dyDescent="0.25">
      <c r="A6" t="s">
        <v>0</v>
      </c>
      <c r="B6" t="s">
        <v>1</v>
      </c>
      <c r="C6" s="27" t="s">
        <v>22</v>
      </c>
      <c r="D6" s="27" t="s">
        <v>74</v>
      </c>
      <c r="E6" s="27" t="s">
        <v>20</v>
      </c>
      <c r="F6" s="2" t="s">
        <v>3</v>
      </c>
      <c r="G6" s="2" t="s">
        <v>4</v>
      </c>
      <c r="H6" s="2" t="s">
        <v>99</v>
      </c>
      <c r="I6" s="4" t="s">
        <v>5</v>
      </c>
      <c r="J6" s="5" t="s">
        <v>66</v>
      </c>
      <c r="K6" s="6" t="s">
        <v>2</v>
      </c>
      <c r="L6" s="40" t="s">
        <v>78</v>
      </c>
      <c r="M6" s="6" t="s">
        <v>7</v>
      </c>
      <c r="N6" s="6" t="s">
        <v>81</v>
      </c>
      <c r="O6" s="40" t="s">
        <v>71</v>
      </c>
      <c r="P6" s="40" t="s">
        <v>69</v>
      </c>
      <c r="Q6" s="7" t="s">
        <v>8</v>
      </c>
      <c r="R6" s="7" t="s">
        <v>9</v>
      </c>
      <c r="S6" s="41" t="s">
        <v>72</v>
      </c>
      <c r="T6" s="7" t="s">
        <v>64</v>
      </c>
      <c r="U6" s="7" t="s">
        <v>65</v>
      </c>
      <c r="V6" s="41" t="s">
        <v>67</v>
      </c>
      <c r="W6" s="41" t="s">
        <v>196</v>
      </c>
      <c r="X6" s="41" t="s">
        <v>73</v>
      </c>
      <c r="Y6" s="41" t="s">
        <v>79</v>
      </c>
      <c r="Z6" s="41" t="s">
        <v>80</v>
      </c>
      <c r="AA6" s="41" t="s">
        <v>46</v>
      </c>
      <c r="AB6" s="41" t="s">
        <v>70</v>
      </c>
      <c r="AC6" s="41" t="s">
        <v>98</v>
      </c>
      <c r="AD6" s="41" t="s">
        <v>123</v>
      </c>
      <c r="AE6" s="41" t="s">
        <v>149</v>
      </c>
      <c r="AF6" s="7" t="s">
        <v>11</v>
      </c>
      <c r="AG6" s="50" t="s">
        <v>10</v>
      </c>
    </row>
    <row r="7" spans="1:33" x14ac:dyDescent="0.25">
      <c r="A7" s="29">
        <v>43191</v>
      </c>
      <c r="B7" s="9" t="s">
        <v>12</v>
      </c>
      <c r="E7" s="2"/>
      <c r="F7" s="2">
        <v>930.07</v>
      </c>
      <c r="G7" s="9"/>
      <c r="H7" s="9"/>
      <c r="I7" s="9"/>
      <c r="J7" s="3"/>
      <c r="K7" s="86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3" x14ac:dyDescent="0.25">
      <c r="A8" s="9">
        <v>43195</v>
      </c>
      <c r="E8" s="2">
        <v>56000</v>
      </c>
      <c r="F8" s="2">
        <f>F7+C8+D8+E8-K8</f>
        <v>56930.07</v>
      </c>
      <c r="I8" s="9"/>
      <c r="J8" s="3"/>
      <c r="K8" s="86"/>
      <c r="L8" s="2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3" x14ac:dyDescent="0.25">
      <c r="A9" s="9">
        <v>43195</v>
      </c>
      <c r="E9" s="2"/>
      <c r="F9" s="2">
        <f t="shared" ref="F9:F42" si="0">F8+C9+D9+E9-K9</f>
        <v>930.06999999999971</v>
      </c>
      <c r="G9" s="29" t="s">
        <v>146</v>
      </c>
      <c r="H9" s="29"/>
      <c r="I9" s="9"/>
      <c r="J9" s="3"/>
      <c r="K9" s="47">
        <v>56000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>
        <v>56000</v>
      </c>
    </row>
    <row r="10" spans="1:33" x14ac:dyDescent="0.25">
      <c r="A10" s="9">
        <v>43201</v>
      </c>
      <c r="E10" s="2">
        <v>5000</v>
      </c>
      <c r="F10" s="2">
        <f t="shared" si="0"/>
        <v>5930.07</v>
      </c>
      <c r="G10" s="29"/>
      <c r="H10" s="29"/>
      <c r="I10" s="9"/>
      <c r="J10" s="3"/>
      <c r="K10" s="87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3" x14ac:dyDescent="0.25">
      <c r="A11" s="9">
        <v>43201</v>
      </c>
      <c r="B11" s="26"/>
      <c r="E11" s="2"/>
      <c r="F11" s="2">
        <f t="shared" si="0"/>
        <v>5252.03</v>
      </c>
      <c r="G11" s="29" t="s">
        <v>147</v>
      </c>
      <c r="H11" s="29"/>
      <c r="I11" s="9"/>
      <c r="J11" s="3"/>
      <c r="K11" s="47">
        <v>678.04</v>
      </c>
      <c r="L11" s="10"/>
      <c r="M11" s="10"/>
      <c r="N11" s="10"/>
      <c r="O11" s="10"/>
      <c r="P11" s="10"/>
      <c r="Q11" s="10"/>
      <c r="R11" s="10"/>
      <c r="S11" s="10"/>
      <c r="T11" s="10">
        <v>678.04</v>
      </c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3" x14ac:dyDescent="0.25">
      <c r="A12" s="9">
        <v>43201</v>
      </c>
      <c r="E12" s="2"/>
      <c r="F12" s="2">
        <f t="shared" si="0"/>
        <v>5180.07</v>
      </c>
      <c r="G12" s="9" t="s">
        <v>61</v>
      </c>
      <c r="H12" s="29"/>
      <c r="I12" s="9"/>
      <c r="J12" s="3"/>
      <c r="K12" s="47">
        <v>71.959999999999994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>
        <v>71.959999999999994</v>
      </c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3" x14ac:dyDescent="0.25">
      <c r="A13" s="9">
        <v>43201</v>
      </c>
      <c r="E13" s="2"/>
      <c r="F13" s="2">
        <f t="shared" si="0"/>
        <v>5150.12</v>
      </c>
      <c r="G13" s="9" t="s">
        <v>147</v>
      </c>
      <c r="H13" s="29"/>
      <c r="I13" s="9"/>
      <c r="J13" s="3"/>
      <c r="K13" s="47">
        <v>29.95</v>
      </c>
      <c r="L13" s="10"/>
      <c r="M13" s="10"/>
      <c r="N13" s="10"/>
      <c r="O13" s="10"/>
      <c r="P13" s="10"/>
      <c r="Q13" s="10"/>
      <c r="R13" s="10"/>
      <c r="S13" s="10"/>
      <c r="T13" s="10"/>
      <c r="U13" s="10">
        <v>29.95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3" x14ac:dyDescent="0.25">
      <c r="A14" s="29">
        <v>43201</v>
      </c>
      <c r="B14" s="26"/>
      <c r="E14" s="2"/>
      <c r="F14" s="2">
        <f t="shared" si="0"/>
        <v>5130.13</v>
      </c>
      <c r="G14" s="29" t="s">
        <v>148</v>
      </c>
      <c r="H14" s="29"/>
      <c r="I14" s="9"/>
      <c r="J14" s="3"/>
      <c r="K14" s="47">
        <v>19.989999999999998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>
        <v>19.989999999999998</v>
      </c>
      <c r="AF14" s="10"/>
    </row>
    <row r="15" spans="1:33" x14ac:dyDescent="0.25">
      <c r="A15" s="9">
        <v>43201</v>
      </c>
      <c r="E15" s="2"/>
      <c r="F15" s="2">
        <f t="shared" si="0"/>
        <v>5100.13</v>
      </c>
      <c r="G15" s="9" t="s">
        <v>46</v>
      </c>
      <c r="H15" s="29"/>
      <c r="I15" s="9"/>
      <c r="J15" s="3"/>
      <c r="K15" s="47">
        <v>30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>
        <v>25</v>
      </c>
      <c r="AF15" s="10"/>
      <c r="AG15" s="49">
        <v>5</v>
      </c>
    </row>
    <row r="16" spans="1:33" x14ac:dyDescent="0.25">
      <c r="A16" s="29">
        <v>43201</v>
      </c>
      <c r="E16" s="2"/>
      <c r="F16" s="2">
        <f t="shared" si="0"/>
        <v>4986.7300000000005</v>
      </c>
      <c r="G16" s="29" t="s">
        <v>150</v>
      </c>
      <c r="H16" s="29"/>
      <c r="I16" s="9"/>
      <c r="J16" s="43"/>
      <c r="K16" s="47">
        <v>113.4</v>
      </c>
      <c r="L16" s="10"/>
      <c r="M16" s="10"/>
      <c r="N16" s="10">
        <v>94.5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49">
        <v>18.899999999999999</v>
      </c>
    </row>
    <row r="17" spans="1:33" x14ac:dyDescent="0.25">
      <c r="A17" s="9">
        <v>43201</v>
      </c>
      <c r="E17" s="2"/>
      <c r="F17" s="2">
        <f t="shared" si="0"/>
        <v>4682.92</v>
      </c>
      <c r="G17" s="29" t="s">
        <v>151</v>
      </c>
      <c r="H17" s="29"/>
      <c r="I17" s="9"/>
      <c r="J17" s="43"/>
      <c r="K17" s="47">
        <v>303.81</v>
      </c>
      <c r="L17" s="10"/>
      <c r="M17" s="10"/>
      <c r="N17" s="10"/>
      <c r="O17" s="10"/>
      <c r="P17" s="10"/>
      <c r="Q17" s="10"/>
      <c r="R17" s="10">
        <v>303.81</v>
      </c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3" x14ac:dyDescent="0.25">
      <c r="A18" s="9">
        <v>43201</v>
      </c>
      <c r="E18" s="2"/>
      <c r="F18" s="2">
        <f t="shared" si="0"/>
        <v>1831.7200000000003</v>
      </c>
      <c r="G18" s="29" t="s">
        <v>152</v>
      </c>
      <c r="H18" s="29"/>
      <c r="I18" s="9"/>
      <c r="J18" s="43"/>
      <c r="K18" s="47">
        <v>2851.2</v>
      </c>
      <c r="L18" s="10"/>
      <c r="M18" s="10"/>
      <c r="N18" s="10">
        <v>2376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49">
        <v>475.2</v>
      </c>
    </row>
    <row r="19" spans="1:33" x14ac:dyDescent="0.25">
      <c r="A19" s="9">
        <v>43217</v>
      </c>
      <c r="E19" s="2">
        <v>15000</v>
      </c>
      <c r="F19" s="2">
        <f t="shared" si="0"/>
        <v>16831.72</v>
      </c>
      <c r="G19" s="29"/>
      <c r="H19" s="29"/>
      <c r="I19" s="9"/>
      <c r="J19" s="43"/>
      <c r="K19" s="87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3" x14ac:dyDescent="0.25">
      <c r="A20" s="9">
        <v>43217</v>
      </c>
      <c r="B20" s="44"/>
      <c r="E20" s="2"/>
      <c r="F20" s="2">
        <f t="shared" si="0"/>
        <v>1831.7200000000012</v>
      </c>
      <c r="G20" s="29" t="s">
        <v>154</v>
      </c>
      <c r="H20" s="29"/>
      <c r="I20" s="9"/>
      <c r="J20" s="3"/>
      <c r="K20" s="47">
        <v>15000</v>
      </c>
      <c r="L20" s="10"/>
      <c r="M20" s="10"/>
      <c r="N20" s="10"/>
      <c r="O20" s="10"/>
      <c r="P20" s="10"/>
      <c r="Q20" s="10"/>
      <c r="R20" s="10"/>
      <c r="S20" s="10">
        <v>15000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3" x14ac:dyDescent="0.25">
      <c r="A21" s="9">
        <v>43230</v>
      </c>
      <c r="E21" s="2"/>
      <c r="F21" s="2">
        <f t="shared" si="0"/>
        <v>902.71000000000117</v>
      </c>
      <c r="G21" s="29" t="s">
        <v>79</v>
      </c>
      <c r="H21" s="29"/>
      <c r="I21" s="9"/>
      <c r="J21" s="3"/>
      <c r="K21" s="47">
        <v>929.01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>
        <v>929.01</v>
      </c>
      <c r="Z21" s="10"/>
      <c r="AA21" s="10"/>
      <c r="AB21" s="10"/>
      <c r="AC21" s="10"/>
      <c r="AD21" s="10"/>
      <c r="AE21" s="10"/>
      <c r="AF21" s="10"/>
    </row>
    <row r="22" spans="1:33" x14ac:dyDescent="0.25">
      <c r="A22" s="9">
        <v>43230</v>
      </c>
      <c r="E22" s="2">
        <v>1000</v>
      </c>
      <c r="F22" s="2">
        <f t="shared" si="0"/>
        <v>1902.7100000000012</v>
      </c>
      <c r="G22" s="29"/>
      <c r="H22" s="29"/>
      <c r="I22" s="9"/>
      <c r="J22" s="3"/>
      <c r="K22" s="87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3" x14ac:dyDescent="0.25">
      <c r="A23" s="9">
        <v>43230</v>
      </c>
      <c r="E23" s="2"/>
      <c r="F23" s="2">
        <f t="shared" si="0"/>
        <v>1339.110000000001</v>
      </c>
      <c r="G23" s="29" t="s">
        <v>147</v>
      </c>
      <c r="H23" s="29"/>
      <c r="I23" s="9"/>
      <c r="J23" s="42"/>
      <c r="K23" s="47">
        <v>563.6</v>
      </c>
      <c r="L23" s="10"/>
      <c r="M23" s="10"/>
      <c r="N23" s="10"/>
      <c r="O23" s="10"/>
      <c r="P23" s="10"/>
      <c r="Q23" s="10"/>
      <c r="R23" s="10"/>
      <c r="S23" s="10"/>
      <c r="T23" s="10">
        <v>563.6</v>
      </c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3" x14ac:dyDescent="0.25">
      <c r="A24" s="9">
        <v>43230</v>
      </c>
      <c r="B24" s="26"/>
      <c r="E24" s="2"/>
      <c r="F24" s="2">
        <f t="shared" si="0"/>
        <v>1302.8100000000011</v>
      </c>
      <c r="G24" s="9" t="s">
        <v>61</v>
      </c>
      <c r="H24" s="29"/>
      <c r="I24" s="9"/>
      <c r="J24" s="3"/>
      <c r="K24" s="47">
        <v>36.299999999999997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>
        <v>36.299999999999997</v>
      </c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3" x14ac:dyDescent="0.25">
      <c r="A25" s="9">
        <v>43230</v>
      </c>
      <c r="B25" s="26"/>
      <c r="E25" s="2"/>
      <c r="F25" s="2">
        <f t="shared" si="0"/>
        <v>1281.2100000000012</v>
      </c>
      <c r="G25" s="9" t="s">
        <v>147</v>
      </c>
      <c r="H25" s="29"/>
      <c r="I25" s="9"/>
      <c r="J25" s="3"/>
      <c r="K25" s="47">
        <v>21.6</v>
      </c>
      <c r="L25" s="10"/>
      <c r="M25" s="10"/>
      <c r="N25" s="10"/>
      <c r="O25" s="10"/>
      <c r="P25" s="10"/>
      <c r="Q25" s="10"/>
      <c r="R25" s="10"/>
      <c r="S25" s="10"/>
      <c r="T25" s="10"/>
      <c r="U25" s="10">
        <v>21.6</v>
      </c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3" x14ac:dyDescent="0.25">
      <c r="A26" s="9">
        <v>43230</v>
      </c>
      <c r="B26" s="26"/>
      <c r="E26" s="2"/>
      <c r="F26" s="2">
        <f t="shared" si="0"/>
        <v>681.21000000000117</v>
      </c>
      <c r="G26" s="9" t="s">
        <v>155</v>
      </c>
      <c r="H26" s="29"/>
      <c r="I26" s="9"/>
      <c r="J26" s="3"/>
      <c r="K26" s="47">
        <v>600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>
        <v>500</v>
      </c>
      <c r="AG26" s="49">
        <v>100</v>
      </c>
    </row>
    <row r="27" spans="1:33" x14ac:dyDescent="0.25">
      <c r="A27" s="9">
        <v>43230</v>
      </c>
      <c r="B27" s="26"/>
      <c r="E27" s="2"/>
      <c r="F27" s="2">
        <f t="shared" si="0"/>
        <v>606.96000000000117</v>
      </c>
      <c r="G27" s="29" t="s">
        <v>147</v>
      </c>
      <c r="H27" s="29"/>
      <c r="I27" s="9"/>
      <c r="J27" s="43"/>
      <c r="K27" s="47">
        <v>74.25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>
        <v>74.25</v>
      </c>
      <c r="AF27" s="10"/>
    </row>
    <row r="28" spans="1:33" x14ac:dyDescent="0.25">
      <c r="A28" s="9">
        <v>43230</v>
      </c>
      <c r="B28" s="26"/>
      <c r="E28" s="2"/>
      <c r="F28" s="2">
        <f t="shared" si="0"/>
        <v>501.21000000000117</v>
      </c>
      <c r="G28" s="29" t="s">
        <v>153</v>
      </c>
      <c r="H28" s="29"/>
      <c r="I28" s="9"/>
      <c r="J28" s="43"/>
      <c r="K28" s="47">
        <v>105.75</v>
      </c>
      <c r="L28" s="10"/>
      <c r="M28" s="10"/>
      <c r="N28" s="10"/>
      <c r="O28" s="10"/>
      <c r="P28" s="10">
        <v>105.75</v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3" x14ac:dyDescent="0.25">
      <c r="A29" s="9">
        <v>43266</v>
      </c>
      <c r="B29" s="26"/>
      <c r="E29" s="2">
        <v>2000</v>
      </c>
      <c r="F29" s="2">
        <f t="shared" si="0"/>
        <v>2501.2100000000009</v>
      </c>
      <c r="G29" s="9"/>
      <c r="H29" s="29"/>
      <c r="I29" s="9"/>
      <c r="J29" s="3"/>
      <c r="K29" s="87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3" x14ac:dyDescent="0.25">
      <c r="A30" s="9">
        <v>43266</v>
      </c>
      <c r="E30" s="2">
        <v>8000</v>
      </c>
      <c r="F30" s="2">
        <f t="shared" si="0"/>
        <v>10501.210000000001</v>
      </c>
      <c r="G30" s="29"/>
      <c r="H30" s="29"/>
      <c r="I30" s="9"/>
      <c r="J30" s="43"/>
      <c r="K30" s="87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3" x14ac:dyDescent="0.25">
      <c r="A31" s="9">
        <v>43266</v>
      </c>
      <c r="E31" s="2"/>
      <c r="F31" s="2">
        <f t="shared" si="0"/>
        <v>9823.3700000000008</v>
      </c>
      <c r="G31" s="9" t="s">
        <v>147</v>
      </c>
      <c r="H31" s="29"/>
      <c r="I31" s="9"/>
      <c r="J31" s="43"/>
      <c r="K31" s="47">
        <v>677.84</v>
      </c>
      <c r="L31" s="10"/>
      <c r="M31" s="10"/>
      <c r="N31" s="10"/>
      <c r="O31" s="10"/>
      <c r="P31" s="10"/>
      <c r="Q31" s="10"/>
      <c r="R31" s="10"/>
      <c r="S31" s="10"/>
      <c r="T31" s="10">
        <v>677.84</v>
      </c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3" x14ac:dyDescent="0.25">
      <c r="A32" s="9">
        <v>43266</v>
      </c>
      <c r="E32" s="2"/>
      <c r="F32" s="2">
        <f t="shared" si="0"/>
        <v>9815.01</v>
      </c>
      <c r="G32" s="29" t="s">
        <v>61</v>
      </c>
      <c r="H32" s="29"/>
      <c r="I32" s="9"/>
      <c r="J32" s="43"/>
      <c r="K32" s="47">
        <v>8.36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>
        <v>8.36</v>
      </c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3" x14ac:dyDescent="0.25">
      <c r="A33" s="29">
        <v>43266</v>
      </c>
      <c r="E33" s="2"/>
      <c r="F33" s="2">
        <f t="shared" si="0"/>
        <v>9742.85</v>
      </c>
      <c r="G33" s="29" t="s">
        <v>61</v>
      </c>
      <c r="H33" s="29"/>
      <c r="I33" s="9"/>
      <c r="J33" s="43"/>
      <c r="K33" s="47">
        <v>72.16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>
        <v>72.16</v>
      </c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3" x14ac:dyDescent="0.25">
      <c r="A34" s="29">
        <v>43266</v>
      </c>
      <c r="E34" s="2"/>
      <c r="F34" s="2">
        <f t="shared" si="0"/>
        <v>9706.65</v>
      </c>
      <c r="G34" s="29" t="s">
        <v>147</v>
      </c>
      <c r="H34" s="29"/>
      <c r="I34" s="9"/>
      <c r="J34" s="43"/>
      <c r="K34" s="47">
        <v>36.200000000000003</v>
      </c>
      <c r="L34" s="10"/>
      <c r="M34" s="10"/>
      <c r="N34" s="10"/>
      <c r="O34" s="10"/>
      <c r="P34" s="10"/>
      <c r="Q34" s="10"/>
      <c r="R34" s="10"/>
      <c r="S34" s="10"/>
      <c r="T34" s="10"/>
      <c r="U34" s="10">
        <v>36.200000000000003</v>
      </c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  <row r="35" spans="1:33" x14ac:dyDescent="0.25">
      <c r="A35" s="29">
        <v>43266</v>
      </c>
      <c r="E35" s="2"/>
      <c r="F35" s="2">
        <f t="shared" si="0"/>
        <v>9631.65</v>
      </c>
      <c r="G35" s="29" t="s">
        <v>159</v>
      </c>
      <c r="H35" s="29"/>
      <c r="I35" s="9"/>
      <c r="J35" s="43"/>
      <c r="K35" s="47">
        <v>75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>
        <v>75</v>
      </c>
    </row>
    <row r="36" spans="1:33" x14ac:dyDescent="0.25">
      <c r="A36" s="9">
        <v>43266</v>
      </c>
      <c r="E36" s="2"/>
      <c r="F36" s="2">
        <f t="shared" si="0"/>
        <v>9493.65</v>
      </c>
      <c r="G36" s="29" t="s">
        <v>46</v>
      </c>
      <c r="H36" s="29"/>
      <c r="I36" s="9"/>
      <c r="J36" s="43"/>
      <c r="K36" s="47">
        <v>138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>
        <v>115</v>
      </c>
      <c r="AF36" s="10"/>
      <c r="AG36" s="49">
        <v>23</v>
      </c>
    </row>
    <row r="37" spans="1:33" x14ac:dyDescent="0.25">
      <c r="A37" s="9">
        <v>43266</v>
      </c>
      <c r="E37" s="2"/>
      <c r="F37" s="2">
        <f t="shared" si="0"/>
        <v>9445.65</v>
      </c>
      <c r="G37" s="29" t="s">
        <v>46</v>
      </c>
      <c r="H37" s="29"/>
      <c r="I37" s="9"/>
      <c r="J37" s="43"/>
      <c r="K37" s="47">
        <v>48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>
        <v>40</v>
      </c>
      <c r="AF37" s="10"/>
      <c r="AG37" s="49">
        <v>8</v>
      </c>
    </row>
    <row r="38" spans="1:33" x14ac:dyDescent="0.25">
      <c r="A38" s="9">
        <v>43266</v>
      </c>
      <c r="E38" s="2"/>
      <c r="F38" s="2">
        <f t="shared" si="0"/>
        <v>9396.65</v>
      </c>
      <c r="G38" s="29" t="s">
        <v>156</v>
      </c>
      <c r="H38" s="29"/>
      <c r="I38" s="9"/>
      <c r="J38" s="43"/>
      <c r="K38" s="47">
        <v>49</v>
      </c>
      <c r="L38" s="10">
        <v>49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3" x14ac:dyDescent="0.25">
      <c r="A39" s="29">
        <v>43266</v>
      </c>
      <c r="E39" s="2"/>
      <c r="F39" s="2">
        <f t="shared" si="0"/>
        <v>2625.8899999999994</v>
      </c>
      <c r="G39" s="29" t="s">
        <v>157</v>
      </c>
      <c r="H39" s="29"/>
      <c r="I39" s="9"/>
      <c r="J39" s="43"/>
      <c r="K39" s="47">
        <v>6770.76</v>
      </c>
      <c r="L39" s="10"/>
      <c r="M39" s="10"/>
      <c r="N39" s="10"/>
      <c r="O39" s="10"/>
      <c r="P39" s="10"/>
      <c r="Q39" s="10"/>
      <c r="R39" s="10"/>
      <c r="S39" s="10">
        <v>5642.3</v>
      </c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49">
        <v>1128.46</v>
      </c>
    </row>
    <row r="40" spans="1:33" x14ac:dyDescent="0.25">
      <c r="A40" s="9">
        <v>43266</v>
      </c>
      <c r="E40" s="2"/>
      <c r="F40" s="2">
        <f t="shared" si="0"/>
        <v>1647.0699999999993</v>
      </c>
      <c r="G40" s="29" t="s">
        <v>153</v>
      </c>
      <c r="H40" s="29"/>
      <c r="I40" s="9"/>
      <c r="J40" s="43"/>
      <c r="K40" s="47">
        <v>978.82</v>
      </c>
      <c r="L40" s="10"/>
      <c r="M40" s="10"/>
      <c r="N40" s="10"/>
      <c r="O40" s="10"/>
      <c r="P40" s="10"/>
      <c r="Q40" s="10"/>
      <c r="R40" s="10"/>
      <c r="S40" s="10">
        <v>978.82</v>
      </c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3" x14ac:dyDescent="0.25">
      <c r="A41" s="9">
        <v>43266</v>
      </c>
      <c r="E41" s="2"/>
      <c r="F41" s="2">
        <f t="shared" si="0"/>
        <v>1148.8699999999992</v>
      </c>
      <c r="G41" s="29" t="s">
        <v>158</v>
      </c>
      <c r="H41" s="29"/>
      <c r="I41" s="9"/>
      <c r="J41" s="43"/>
      <c r="K41" s="47">
        <v>498.2</v>
      </c>
      <c r="L41" s="10"/>
      <c r="M41" s="10"/>
      <c r="N41" s="10">
        <v>415.18</v>
      </c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49">
        <v>83.02</v>
      </c>
    </row>
    <row r="42" spans="1:33" x14ac:dyDescent="0.25">
      <c r="A42" s="9">
        <v>43270</v>
      </c>
      <c r="E42" s="2"/>
      <c r="F42" s="2">
        <f t="shared" si="0"/>
        <v>968.86999999999921</v>
      </c>
      <c r="G42" s="29" t="s">
        <v>160</v>
      </c>
      <c r="H42" s="29"/>
      <c r="J42" s="43"/>
      <c r="K42" s="27">
        <v>180</v>
      </c>
      <c r="L42" s="2"/>
      <c r="M42" s="2"/>
      <c r="N42" s="2"/>
      <c r="O42" s="2"/>
      <c r="P42" s="2"/>
      <c r="Q42" s="2">
        <v>150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49">
        <v>30</v>
      </c>
    </row>
    <row r="43" spans="1:33" x14ac:dyDescent="0.25">
      <c r="A43" s="9">
        <v>43280</v>
      </c>
      <c r="E43" s="2">
        <v>2823.07</v>
      </c>
      <c r="F43" s="2">
        <f t="shared" ref="F43:F108" si="1">F42+C43+D43+E43-K43</f>
        <v>3791.9399999999996</v>
      </c>
      <c r="G43" s="29"/>
      <c r="H43" s="29"/>
      <c r="J43" s="43"/>
      <c r="K43" s="86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3" x14ac:dyDescent="0.25">
      <c r="A44" s="29">
        <v>43294</v>
      </c>
      <c r="B44" s="26"/>
      <c r="E44" s="2"/>
      <c r="F44" s="2">
        <f t="shared" si="1"/>
        <v>3180.1399999999994</v>
      </c>
      <c r="G44" s="29" t="s">
        <v>147</v>
      </c>
      <c r="H44" s="29"/>
      <c r="J44" s="43"/>
      <c r="K44" s="27">
        <v>611.79999999999995</v>
      </c>
      <c r="L44" s="2"/>
      <c r="M44" s="2"/>
      <c r="N44" s="2"/>
      <c r="O44" s="2"/>
      <c r="P44" s="2"/>
      <c r="Q44" s="2"/>
      <c r="R44" s="2"/>
      <c r="S44" s="2"/>
      <c r="T44" s="2">
        <v>611.79999999999995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3" x14ac:dyDescent="0.25">
      <c r="A45" s="9">
        <v>43294</v>
      </c>
      <c r="E45" s="2"/>
      <c r="F45" s="2">
        <f t="shared" si="1"/>
        <v>3131.9399999999996</v>
      </c>
      <c r="G45" s="29" t="s">
        <v>61</v>
      </c>
      <c r="H45" s="29"/>
      <c r="J45" s="43"/>
      <c r="K45" s="27">
        <v>48.2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>
        <v>48.2</v>
      </c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3" x14ac:dyDescent="0.25">
      <c r="A46" s="9">
        <v>43294</v>
      </c>
      <c r="E46" s="2"/>
      <c r="F46" s="2">
        <f t="shared" si="1"/>
        <v>3073.1799999999994</v>
      </c>
      <c r="G46" s="29" t="s">
        <v>147</v>
      </c>
      <c r="H46" s="29"/>
      <c r="J46" s="43"/>
      <c r="K46" s="27">
        <v>58.76</v>
      </c>
      <c r="L46" s="2"/>
      <c r="M46" s="2"/>
      <c r="N46" s="2"/>
      <c r="O46" s="2"/>
      <c r="P46" s="2"/>
      <c r="Q46" s="2"/>
      <c r="R46" s="2"/>
      <c r="S46" s="2"/>
      <c r="T46" s="2"/>
      <c r="U46" s="2">
        <v>58.76</v>
      </c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3" x14ac:dyDescent="0.25">
      <c r="A47" s="9">
        <v>43294</v>
      </c>
      <c r="E47" s="2"/>
      <c r="F47" s="2">
        <f t="shared" si="1"/>
        <v>3034.2899999999995</v>
      </c>
      <c r="G47" s="29" t="s">
        <v>147</v>
      </c>
      <c r="H47" s="29"/>
      <c r="J47" s="43"/>
      <c r="K47" s="27">
        <v>38.89</v>
      </c>
      <c r="L47" s="2"/>
      <c r="M47" s="2"/>
      <c r="N47" s="2"/>
      <c r="O47" s="2">
        <v>32.409999999999997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49">
        <v>6.48</v>
      </c>
    </row>
    <row r="48" spans="1:33" x14ac:dyDescent="0.25">
      <c r="A48" s="9">
        <v>43294</v>
      </c>
      <c r="E48" s="2"/>
      <c r="F48" s="2">
        <f t="shared" si="1"/>
        <v>2998.2899999999995</v>
      </c>
      <c r="G48" s="29" t="s">
        <v>161</v>
      </c>
      <c r="H48" s="29"/>
      <c r="J48" s="43">
        <v>834</v>
      </c>
      <c r="K48" s="27">
        <v>36</v>
      </c>
      <c r="L48" s="2">
        <v>36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3" x14ac:dyDescent="0.25">
      <c r="A49" s="29">
        <v>43294</v>
      </c>
      <c r="E49" s="2"/>
      <c r="F49" s="2">
        <f t="shared" si="1"/>
        <v>2953.9099999999994</v>
      </c>
      <c r="G49" s="29" t="s">
        <v>162</v>
      </c>
      <c r="H49" s="29"/>
      <c r="J49" s="43"/>
      <c r="K49" s="27">
        <v>44.38</v>
      </c>
      <c r="L49" s="2"/>
      <c r="M49" s="2"/>
      <c r="N49" s="2"/>
      <c r="O49" s="2"/>
      <c r="P49" s="2"/>
      <c r="Q49" s="2"/>
      <c r="R49" s="2"/>
      <c r="S49" s="2"/>
      <c r="T49" s="2">
        <v>44.38</v>
      </c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3" x14ac:dyDescent="0.25">
      <c r="A50" s="9">
        <v>43294</v>
      </c>
      <c r="E50" s="2"/>
      <c r="F50" s="2">
        <f t="shared" si="1"/>
        <v>2913.9099999999994</v>
      </c>
      <c r="G50" s="29" t="s">
        <v>163</v>
      </c>
      <c r="H50" s="29"/>
      <c r="J50" s="43">
        <v>835</v>
      </c>
      <c r="K50" s="27">
        <v>40</v>
      </c>
      <c r="L50" s="2"/>
      <c r="M50" s="2"/>
      <c r="N50" s="2">
        <v>40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3" x14ac:dyDescent="0.25">
      <c r="A51" s="9">
        <v>43299</v>
      </c>
      <c r="E51" s="2"/>
      <c r="F51" s="2">
        <f t="shared" si="1"/>
        <v>2899.5099999999993</v>
      </c>
      <c r="G51" s="29" t="s">
        <v>169</v>
      </c>
      <c r="H51" s="29"/>
      <c r="J51" s="43"/>
      <c r="K51" s="27">
        <v>14.4</v>
      </c>
      <c r="L51" s="2"/>
      <c r="M51" s="2"/>
      <c r="N51" s="2"/>
      <c r="O51" s="2">
        <v>12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49">
        <v>2.4</v>
      </c>
    </row>
    <row r="52" spans="1:33" x14ac:dyDescent="0.25">
      <c r="A52" s="9">
        <v>43321</v>
      </c>
      <c r="B52" s="26"/>
      <c r="E52" s="2"/>
      <c r="F52" s="2">
        <f t="shared" si="1"/>
        <v>2335.7099999999991</v>
      </c>
      <c r="G52" s="29" t="s">
        <v>147</v>
      </c>
      <c r="H52" s="29"/>
      <c r="J52" s="43"/>
      <c r="K52" s="27">
        <v>563.79999999999995</v>
      </c>
      <c r="L52" s="2"/>
      <c r="M52" s="2"/>
      <c r="N52" s="2"/>
      <c r="O52" s="2"/>
      <c r="P52" s="2"/>
      <c r="Q52" s="2"/>
      <c r="R52" s="2"/>
      <c r="S52" s="2"/>
      <c r="T52" s="2">
        <v>563.79999999999995</v>
      </c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3" x14ac:dyDescent="0.25">
      <c r="A53" s="9">
        <v>43321</v>
      </c>
      <c r="B53" s="26"/>
      <c r="E53" s="2"/>
      <c r="F53" s="2">
        <f t="shared" si="1"/>
        <v>2299.5099999999993</v>
      </c>
      <c r="G53" s="29" t="s">
        <v>61</v>
      </c>
      <c r="H53" s="29"/>
      <c r="J53" s="43"/>
      <c r="K53" s="27">
        <v>36.200000000000003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>
        <v>36.200000000000003</v>
      </c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3" x14ac:dyDescent="0.25">
      <c r="A54" s="9">
        <v>43321</v>
      </c>
      <c r="B54" s="26"/>
      <c r="E54" s="2"/>
      <c r="F54" s="2">
        <f t="shared" si="1"/>
        <v>2250.6499999999992</v>
      </c>
      <c r="G54" s="29" t="s">
        <v>147</v>
      </c>
      <c r="H54" s="29"/>
      <c r="J54" s="43"/>
      <c r="K54" s="27">
        <v>48.86</v>
      </c>
      <c r="L54" s="2"/>
      <c r="M54" s="2"/>
      <c r="N54" s="2"/>
      <c r="O54" s="2"/>
      <c r="P54" s="2"/>
      <c r="Q54" s="2"/>
      <c r="R54" s="2"/>
      <c r="S54" s="2"/>
      <c r="T54" s="2"/>
      <c r="U54" s="2">
        <v>48.86</v>
      </c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3" x14ac:dyDescent="0.25">
      <c r="A55" s="9">
        <v>43321</v>
      </c>
      <c r="B55" s="26"/>
      <c r="E55" s="2"/>
      <c r="F55" s="2">
        <f t="shared" si="1"/>
        <v>2155.6499999999992</v>
      </c>
      <c r="G55" s="29" t="s">
        <v>153</v>
      </c>
      <c r="H55" s="29"/>
      <c r="J55" s="43"/>
      <c r="K55" s="27">
        <v>95</v>
      </c>
      <c r="L55" s="2"/>
      <c r="M55" s="2"/>
      <c r="N55" s="2"/>
      <c r="O55" s="2"/>
      <c r="P55" s="2">
        <v>95</v>
      </c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3" x14ac:dyDescent="0.25">
      <c r="A56" s="9">
        <v>43321</v>
      </c>
      <c r="B56" s="26"/>
      <c r="E56" s="2"/>
      <c r="F56" s="2">
        <f t="shared" si="1"/>
        <v>755.64999999999918</v>
      </c>
      <c r="G56" s="29" t="s">
        <v>170</v>
      </c>
      <c r="H56" s="29"/>
      <c r="J56" s="43"/>
      <c r="K56" s="27">
        <v>1400</v>
      </c>
      <c r="L56" s="2"/>
      <c r="M56" s="2">
        <v>375</v>
      </c>
      <c r="N56" s="2"/>
      <c r="O56" s="2">
        <v>1000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>
        <v>25</v>
      </c>
      <c r="AD56" s="2"/>
      <c r="AE56" s="2"/>
      <c r="AF56" s="2"/>
    </row>
    <row r="57" spans="1:33" x14ac:dyDescent="0.25">
      <c r="A57" s="9">
        <v>43326</v>
      </c>
      <c r="B57" s="26"/>
      <c r="D57" s="2">
        <v>22.5</v>
      </c>
      <c r="E57" s="2"/>
      <c r="F57" s="2">
        <f t="shared" si="1"/>
        <v>778.14999999999918</v>
      </c>
      <c r="G57" s="29"/>
      <c r="H57" s="29"/>
      <c r="J57" s="43"/>
      <c r="K57" s="86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3" x14ac:dyDescent="0.25">
      <c r="A58" s="9">
        <v>43346</v>
      </c>
      <c r="B58" s="26"/>
      <c r="E58" s="2"/>
      <c r="F58" s="2">
        <f t="shared" si="1"/>
        <v>743.14999999999918</v>
      </c>
      <c r="G58" s="29" t="s">
        <v>172</v>
      </c>
      <c r="H58" s="29"/>
      <c r="J58" s="43"/>
      <c r="K58" s="27">
        <v>35</v>
      </c>
      <c r="L58" s="2">
        <v>35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3" x14ac:dyDescent="0.25">
      <c r="A59" s="9">
        <v>43356</v>
      </c>
      <c r="B59" s="26"/>
      <c r="E59" s="2">
        <v>2000</v>
      </c>
      <c r="F59" s="2">
        <f t="shared" si="1"/>
        <v>2743.1499999999992</v>
      </c>
      <c r="G59" s="29"/>
      <c r="H59" s="29"/>
      <c r="J59" s="43"/>
      <c r="K59" s="86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3" x14ac:dyDescent="0.25">
      <c r="A60" s="9">
        <v>43356</v>
      </c>
      <c r="B60" s="26"/>
      <c r="E60" s="2"/>
      <c r="F60" s="2">
        <f t="shared" si="1"/>
        <v>2034.5099999999993</v>
      </c>
      <c r="G60" s="29" t="s">
        <v>147</v>
      </c>
      <c r="H60" s="29"/>
      <c r="J60" s="43"/>
      <c r="K60" s="27">
        <v>708.64</v>
      </c>
      <c r="L60" s="2"/>
      <c r="M60" s="2"/>
      <c r="N60" s="2"/>
      <c r="O60" s="2"/>
      <c r="P60" s="2"/>
      <c r="Q60" s="2"/>
      <c r="R60" s="2"/>
      <c r="S60" s="2"/>
      <c r="T60" s="2">
        <v>708.64</v>
      </c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3" x14ac:dyDescent="0.25">
      <c r="A61" s="9">
        <v>43356</v>
      </c>
      <c r="B61" s="26"/>
      <c r="E61" s="2"/>
      <c r="F61" s="2">
        <f t="shared" si="1"/>
        <v>1978.1499999999994</v>
      </c>
      <c r="G61" s="29" t="s">
        <v>61</v>
      </c>
      <c r="H61" s="29"/>
      <c r="J61" s="43"/>
      <c r="K61" s="27">
        <v>56.36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>
        <v>56.36</v>
      </c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3" x14ac:dyDescent="0.25">
      <c r="A62" s="9">
        <v>43356</v>
      </c>
      <c r="B62" s="26"/>
      <c r="E62" s="2"/>
      <c r="F62" s="2">
        <f t="shared" si="1"/>
        <v>1929.2899999999995</v>
      </c>
      <c r="G62" s="29" t="s">
        <v>147</v>
      </c>
      <c r="H62" s="29"/>
      <c r="J62" s="43"/>
      <c r="K62" s="27">
        <v>48.86</v>
      </c>
      <c r="L62" s="2"/>
      <c r="M62" s="2"/>
      <c r="N62" s="2"/>
      <c r="O62" s="2"/>
      <c r="P62" s="2"/>
      <c r="Q62" s="2"/>
      <c r="R62" s="2"/>
      <c r="S62" s="2"/>
      <c r="T62" s="2"/>
      <c r="U62" s="2">
        <v>48.86</v>
      </c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3" x14ac:dyDescent="0.25">
      <c r="A63" s="9">
        <v>43356</v>
      </c>
      <c r="B63" s="26"/>
      <c r="E63" s="2"/>
      <c r="F63" s="2">
        <f t="shared" si="1"/>
        <v>950.45999999999947</v>
      </c>
      <c r="G63" s="29" t="s">
        <v>153</v>
      </c>
      <c r="H63" s="29"/>
      <c r="J63" s="43"/>
      <c r="K63" s="27">
        <v>978.83</v>
      </c>
      <c r="L63" s="2"/>
      <c r="M63" s="2"/>
      <c r="N63" s="2"/>
      <c r="O63" s="2"/>
      <c r="P63" s="2"/>
      <c r="Q63" s="2"/>
      <c r="R63" s="2"/>
      <c r="S63" s="2">
        <v>978.83</v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3" x14ac:dyDescent="0.25">
      <c r="A64" s="9">
        <v>43356</v>
      </c>
      <c r="B64" s="26"/>
      <c r="E64" s="2"/>
      <c r="F64" s="2">
        <f t="shared" si="1"/>
        <v>936.1799999999995</v>
      </c>
      <c r="G64" s="29" t="s">
        <v>173</v>
      </c>
      <c r="H64" s="29"/>
      <c r="J64" s="43"/>
      <c r="K64" s="27">
        <v>14.28</v>
      </c>
      <c r="L64" s="2"/>
      <c r="M64" s="2"/>
      <c r="N64" s="2"/>
      <c r="O64" s="2">
        <v>11.9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49">
        <v>2.38</v>
      </c>
    </row>
    <row r="65" spans="1:33" x14ac:dyDescent="0.25">
      <c r="A65" s="9">
        <v>43377</v>
      </c>
      <c r="B65" s="26"/>
      <c r="E65" s="2"/>
      <c r="F65" s="2">
        <f t="shared" si="1"/>
        <v>906.1799999999995</v>
      </c>
      <c r="G65" s="29" t="s">
        <v>61</v>
      </c>
      <c r="H65" s="29"/>
      <c r="J65" s="43"/>
      <c r="K65" s="27">
        <v>30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>
        <v>30</v>
      </c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3" x14ac:dyDescent="0.25">
      <c r="A66" s="9">
        <v>43384</v>
      </c>
      <c r="B66" s="26"/>
      <c r="E66" s="2"/>
      <c r="F66" s="2">
        <f t="shared" si="1"/>
        <v>248.53999999999951</v>
      </c>
      <c r="G66" s="29" t="s">
        <v>147</v>
      </c>
      <c r="H66" s="29"/>
      <c r="J66" s="43"/>
      <c r="K66" s="27">
        <v>657.64</v>
      </c>
      <c r="L66" s="2"/>
      <c r="M66" s="2"/>
      <c r="N66" s="2"/>
      <c r="O66" s="2"/>
      <c r="P66" s="2"/>
      <c r="Q66" s="2"/>
      <c r="R66" s="2"/>
      <c r="S66" s="2"/>
      <c r="T66" s="2">
        <v>657.64</v>
      </c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3" x14ac:dyDescent="0.25">
      <c r="A67" s="9">
        <v>43384</v>
      </c>
      <c r="B67" s="26"/>
      <c r="E67" s="2"/>
      <c r="F67" s="2">
        <f t="shared" si="1"/>
        <v>183.69999999999951</v>
      </c>
      <c r="G67" s="29" t="s">
        <v>61</v>
      </c>
      <c r="H67" s="29"/>
      <c r="J67" s="43"/>
      <c r="K67" s="27">
        <v>64.84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>
        <v>64.84</v>
      </c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3" x14ac:dyDescent="0.25">
      <c r="A68" s="9">
        <v>43384</v>
      </c>
      <c r="B68" s="26"/>
      <c r="E68" s="2"/>
      <c r="F68" s="2">
        <f t="shared" si="1"/>
        <v>117.3099999999995</v>
      </c>
      <c r="G68" s="29" t="s">
        <v>147</v>
      </c>
      <c r="H68" s="29"/>
      <c r="I68" s="26"/>
      <c r="J68" s="43"/>
      <c r="K68" s="27">
        <v>66.39</v>
      </c>
      <c r="L68" s="2"/>
      <c r="M68" s="2"/>
      <c r="N68" s="2"/>
      <c r="O68" s="2"/>
      <c r="P68" s="2"/>
      <c r="Q68" s="2"/>
      <c r="R68" s="2"/>
      <c r="S68" s="2"/>
      <c r="T68" s="2"/>
      <c r="U68" s="2">
        <v>66.39</v>
      </c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3" x14ac:dyDescent="0.25">
      <c r="A69" s="9">
        <v>43384</v>
      </c>
      <c r="B69" s="26"/>
      <c r="E69" s="2"/>
      <c r="F69" s="2">
        <f t="shared" si="1"/>
        <v>72.309999999999505</v>
      </c>
      <c r="G69" s="29" t="s">
        <v>174</v>
      </c>
      <c r="H69" s="29"/>
      <c r="I69" s="26"/>
      <c r="J69" s="43"/>
      <c r="K69" s="27">
        <v>45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>
        <v>45</v>
      </c>
      <c r="AF69" s="2"/>
    </row>
    <row r="70" spans="1:33" x14ac:dyDescent="0.25">
      <c r="A70" s="9">
        <v>43391</v>
      </c>
      <c r="B70" s="26"/>
      <c r="E70" s="2">
        <v>1000</v>
      </c>
      <c r="F70" s="2">
        <f t="shared" si="1"/>
        <v>1072.3099999999995</v>
      </c>
      <c r="G70" s="29"/>
      <c r="H70" s="29"/>
      <c r="I70" s="26"/>
      <c r="J70" s="43"/>
      <c r="K70" s="86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3" x14ac:dyDescent="0.25">
      <c r="A71" s="9">
        <v>43412</v>
      </c>
      <c r="B71" s="26"/>
      <c r="E71" s="2">
        <v>2000</v>
      </c>
      <c r="F71" s="2">
        <f t="shared" si="1"/>
        <v>3072.3099999999995</v>
      </c>
      <c r="G71" s="29"/>
      <c r="H71" s="29"/>
      <c r="I71" s="26"/>
      <c r="J71" s="43"/>
      <c r="K71" s="86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3" x14ac:dyDescent="0.25">
      <c r="A72" s="9">
        <v>43412</v>
      </c>
      <c r="B72" s="26"/>
      <c r="E72" s="2"/>
      <c r="F72" s="2">
        <f t="shared" si="1"/>
        <v>2508.5099999999993</v>
      </c>
      <c r="G72" s="29" t="s">
        <v>147</v>
      </c>
      <c r="H72" s="29"/>
      <c r="I72" s="26"/>
      <c r="J72" s="43"/>
      <c r="K72" s="27">
        <v>563.79999999999995</v>
      </c>
      <c r="L72" s="2"/>
      <c r="M72" s="2"/>
      <c r="N72" s="2"/>
      <c r="O72" s="2"/>
      <c r="P72" s="2"/>
      <c r="Q72" s="2"/>
      <c r="R72" s="2"/>
      <c r="S72" s="2"/>
      <c r="T72" s="2">
        <v>563.79999999999995</v>
      </c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3" x14ac:dyDescent="0.25">
      <c r="A73" s="9">
        <v>43412</v>
      </c>
      <c r="B73" s="26"/>
      <c r="E73" s="2"/>
      <c r="F73" s="2">
        <f t="shared" si="1"/>
        <v>2472.3099999999995</v>
      </c>
      <c r="G73" s="29" t="s">
        <v>61</v>
      </c>
      <c r="H73" s="29"/>
      <c r="J73" s="43"/>
      <c r="K73" s="27">
        <v>36.200000000000003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>
        <v>36.200000000000003</v>
      </c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3" x14ac:dyDescent="0.25">
      <c r="A74" s="9">
        <v>43412</v>
      </c>
      <c r="B74" s="26"/>
      <c r="E74" s="2"/>
      <c r="F74" s="2">
        <f t="shared" si="1"/>
        <v>2444.1799999999994</v>
      </c>
      <c r="G74" s="29" t="s">
        <v>147</v>
      </c>
      <c r="H74" s="29"/>
      <c r="I74" s="26"/>
      <c r="J74" s="43"/>
      <c r="K74" s="27">
        <v>28.13</v>
      </c>
      <c r="L74" s="2"/>
      <c r="M74" s="2"/>
      <c r="N74" s="2"/>
      <c r="O74" s="2"/>
      <c r="P74" s="2"/>
      <c r="Q74" s="2"/>
      <c r="R74" s="2"/>
      <c r="S74" s="2"/>
      <c r="T74" s="2"/>
      <c r="U74" s="2">
        <v>28.13</v>
      </c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3" x14ac:dyDescent="0.25">
      <c r="A75" s="9">
        <v>43412</v>
      </c>
      <c r="B75" s="26"/>
      <c r="E75" s="2"/>
      <c r="F75" s="2">
        <f t="shared" si="1"/>
        <v>2364.1899999999996</v>
      </c>
      <c r="G75" s="29" t="s">
        <v>147</v>
      </c>
      <c r="H75" s="29"/>
      <c r="I75" s="26"/>
      <c r="J75" s="43"/>
      <c r="K75" s="27">
        <v>79.989999999999995</v>
      </c>
      <c r="L75" s="2">
        <v>79.989999999999995</v>
      </c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3" x14ac:dyDescent="0.25">
      <c r="A76" s="9">
        <v>43412</v>
      </c>
      <c r="B76" s="26"/>
      <c r="E76" s="2"/>
      <c r="F76" s="2">
        <f t="shared" si="1"/>
        <v>1884.1899999999996</v>
      </c>
      <c r="G76" s="29" t="s">
        <v>176</v>
      </c>
      <c r="H76" s="29"/>
      <c r="I76" s="26"/>
      <c r="J76" s="43"/>
      <c r="K76" s="27">
        <v>480</v>
      </c>
      <c r="L76" s="2"/>
      <c r="M76" s="2"/>
      <c r="N76" s="2"/>
      <c r="O76" s="2"/>
      <c r="P76" s="2"/>
      <c r="Q76" s="2">
        <v>400</v>
      </c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49">
        <v>80</v>
      </c>
    </row>
    <row r="77" spans="1:33" x14ac:dyDescent="0.25">
      <c r="A77" s="9">
        <v>43412</v>
      </c>
      <c r="B77" s="26"/>
      <c r="E77" s="2"/>
      <c r="F77" s="2">
        <f t="shared" si="1"/>
        <v>1479.1899999999996</v>
      </c>
      <c r="G77" s="29" t="s">
        <v>170</v>
      </c>
      <c r="H77" s="29"/>
      <c r="I77" s="26"/>
      <c r="J77" s="43"/>
      <c r="K77" s="27">
        <v>405</v>
      </c>
      <c r="L77" s="2"/>
      <c r="M77" s="2">
        <v>375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>
        <v>30</v>
      </c>
      <c r="AD77" s="2"/>
      <c r="AE77" s="2"/>
      <c r="AF77" s="2"/>
    </row>
    <row r="78" spans="1:33" x14ac:dyDescent="0.25">
      <c r="A78" s="9">
        <v>43412</v>
      </c>
      <c r="B78" s="26"/>
      <c r="E78" s="2"/>
      <c r="F78" s="2">
        <f t="shared" si="1"/>
        <v>1437.5899999999997</v>
      </c>
      <c r="G78" s="29" t="s">
        <v>162</v>
      </c>
      <c r="H78" s="29"/>
      <c r="I78" s="26"/>
      <c r="J78" s="43"/>
      <c r="K78" s="27">
        <v>41.6</v>
      </c>
      <c r="L78" s="2"/>
      <c r="M78" s="2"/>
      <c r="N78" s="2"/>
      <c r="O78" s="2"/>
      <c r="P78" s="2"/>
      <c r="Q78" s="2"/>
      <c r="R78" s="2"/>
      <c r="S78" s="2"/>
      <c r="T78" s="2"/>
      <c r="U78" s="2">
        <v>34.67</v>
      </c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49">
        <v>6.93</v>
      </c>
    </row>
    <row r="79" spans="1:33" x14ac:dyDescent="0.25">
      <c r="A79" s="9">
        <v>43412</v>
      </c>
      <c r="B79" s="26"/>
      <c r="E79" s="2"/>
      <c r="F79" s="2">
        <f t="shared" si="1"/>
        <v>1412.5899999999997</v>
      </c>
      <c r="G79" s="29" t="s">
        <v>46</v>
      </c>
      <c r="H79" s="29"/>
      <c r="I79" s="26"/>
      <c r="J79" s="43"/>
      <c r="K79" s="27">
        <v>25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>
        <v>25</v>
      </c>
      <c r="AF79" s="2"/>
    </row>
    <row r="80" spans="1:33" x14ac:dyDescent="0.25">
      <c r="A80" s="9">
        <v>43412</v>
      </c>
      <c r="B80" s="26"/>
      <c r="E80" s="2"/>
      <c r="F80" s="2">
        <f t="shared" si="1"/>
        <v>1330.5899999999997</v>
      </c>
      <c r="G80" s="29" t="s">
        <v>187</v>
      </c>
      <c r="H80" s="29"/>
      <c r="I80" s="26"/>
      <c r="J80" s="43"/>
      <c r="K80" s="27">
        <v>82</v>
      </c>
      <c r="L80" s="2"/>
      <c r="M80" s="2"/>
      <c r="N80" s="2"/>
      <c r="O80" s="2"/>
      <c r="P80" s="2">
        <v>82</v>
      </c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3" x14ac:dyDescent="0.25">
      <c r="A81" s="9">
        <v>43416</v>
      </c>
      <c r="B81" s="26"/>
      <c r="E81" s="2"/>
      <c r="F81" s="2">
        <f t="shared" si="1"/>
        <v>401.5799999999997</v>
      </c>
      <c r="G81" s="29" t="s">
        <v>79</v>
      </c>
      <c r="H81" s="29"/>
      <c r="J81" s="43"/>
      <c r="K81" s="27">
        <v>929.01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>
        <v>929.01</v>
      </c>
      <c r="Z81" s="2"/>
      <c r="AA81" s="2"/>
      <c r="AB81" s="2"/>
      <c r="AC81" s="2"/>
      <c r="AD81" s="2"/>
      <c r="AE81" s="2"/>
      <c r="AF81" s="2"/>
    </row>
    <row r="82" spans="1:33" x14ac:dyDescent="0.25">
      <c r="A82" s="9">
        <v>43430</v>
      </c>
      <c r="B82" s="26"/>
      <c r="E82" s="2">
        <v>3000</v>
      </c>
      <c r="F82" s="2">
        <f t="shared" si="1"/>
        <v>3401.58</v>
      </c>
      <c r="G82" s="29"/>
      <c r="H82" s="29"/>
      <c r="I82" s="26"/>
      <c r="J82" s="43"/>
      <c r="K82" s="86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3" x14ac:dyDescent="0.25">
      <c r="A83" s="9">
        <v>43434</v>
      </c>
      <c r="B83" s="26"/>
      <c r="E83" s="2"/>
      <c r="F83" s="2">
        <f t="shared" si="1"/>
        <v>2690</v>
      </c>
      <c r="G83" s="29" t="s">
        <v>147</v>
      </c>
      <c r="H83" s="29"/>
      <c r="J83" s="43"/>
      <c r="K83" s="27">
        <v>711.58</v>
      </c>
      <c r="L83" s="2"/>
      <c r="M83" s="2"/>
      <c r="N83" s="2"/>
      <c r="O83" s="2"/>
      <c r="P83" s="2"/>
      <c r="Q83" s="2"/>
      <c r="R83" s="2"/>
      <c r="S83" s="2"/>
      <c r="T83" s="2">
        <v>711.58</v>
      </c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3" x14ac:dyDescent="0.25">
      <c r="A84" s="9">
        <v>43434</v>
      </c>
      <c r="B84" s="26"/>
      <c r="E84" s="2"/>
      <c r="F84" s="2">
        <f t="shared" si="1"/>
        <v>2588.91</v>
      </c>
      <c r="G84" s="29" t="s">
        <v>61</v>
      </c>
      <c r="H84" s="29"/>
      <c r="J84" s="43"/>
      <c r="K84" s="27">
        <v>101.09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>
        <v>101.09</v>
      </c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3" x14ac:dyDescent="0.25">
      <c r="A85" s="9">
        <v>43434</v>
      </c>
      <c r="B85" s="26"/>
      <c r="E85" s="2"/>
      <c r="F85" s="2">
        <f t="shared" si="1"/>
        <v>2564.6299999999997</v>
      </c>
      <c r="G85" s="29" t="s">
        <v>147</v>
      </c>
      <c r="H85" s="29"/>
      <c r="J85" s="43"/>
      <c r="K85" s="27">
        <v>24.28</v>
      </c>
      <c r="L85" s="2"/>
      <c r="M85" s="2"/>
      <c r="N85" s="2"/>
      <c r="O85" s="2"/>
      <c r="P85" s="2"/>
      <c r="Q85" s="2"/>
      <c r="R85" s="2"/>
      <c r="S85" s="2"/>
      <c r="T85" s="2"/>
      <c r="U85" s="2">
        <v>24.28</v>
      </c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3" x14ac:dyDescent="0.25">
      <c r="A86" s="9">
        <v>43434</v>
      </c>
      <c r="B86" s="26"/>
      <c r="E86" s="2"/>
      <c r="F86" s="2">
        <f t="shared" si="1"/>
        <v>2474.6299999999997</v>
      </c>
      <c r="G86" s="29" t="s">
        <v>174</v>
      </c>
      <c r="H86" s="29"/>
      <c r="J86" s="43"/>
      <c r="K86" s="27">
        <v>90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>
        <v>90</v>
      </c>
      <c r="AF86" s="2"/>
    </row>
    <row r="87" spans="1:33" x14ac:dyDescent="0.25">
      <c r="A87" s="9">
        <v>43434</v>
      </c>
      <c r="B87" s="26"/>
      <c r="E87" s="2"/>
      <c r="F87" s="2">
        <f t="shared" si="1"/>
        <v>1292.6299999999997</v>
      </c>
      <c r="G87" s="29" t="s">
        <v>183</v>
      </c>
      <c r="H87" s="29"/>
      <c r="J87" s="43"/>
      <c r="K87" s="27">
        <v>1182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>
        <v>985</v>
      </c>
      <c r="AG87" s="49">
        <v>197</v>
      </c>
    </row>
    <row r="88" spans="1:33" x14ac:dyDescent="0.25">
      <c r="A88" s="9">
        <v>43468</v>
      </c>
      <c r="B88" s="26"/>
      <c r="E88" s="2"/>
      <c r="F88" s="2">
        <f t="shared" si="1"/>
        <v>892.62999999999965</v>
      </c>
      <c r="G88" s="29" t="s">
        <v>184</v>
      </c>
      <c r="H88" s="29"/>
      <c r="J88" s="43"/>
      <c r="K88" s="27">
        <v>400</v>
      </c>
      <c r="L88" s="2"/>
      <c r="M88" s="2"/>
      <c r="N88" s="2"/>
      <c r="O88" s="2"/>
      <c r="P88" s="2"/>
      <c r="Q88" s="2"/>
      <c r="R88" s="2"/>
      <c r="S88" s="2">
        <v>400</v>
      </c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3" x14ac:dyDescent="0.25">
      <c r="A89" s="9">
        <v>43468</v>
      </c>
      <c r="B89" s="26"/>
      <c r="E89" s="2"/>
      <c r="F89" s="2">
        <f t="shared" si="1"/>
        <v>477.12999999999965</v>
      </c>
      <c r="G89" s="29" t="s">
        <v>185</v>
      </c>
      <c r="H89" s="29"/>
      <c r="J89" s="43"/>
      <c r="K89" s="27">
        <v>415.5</v>
      </c>
      <c r="L89" s="2"/>
      <c r="M89" s="2"/>
      <c r="N89" s="2"/>
      <c r="O89" s="2"/>
      <c r="P89" s="2"/>
      <c r="Q89" s="2"/>
      <c r="R89" s="2"/>
      <c r="S89" s="2">
        <v>415.5</v>
      </c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3" x14ac:dyDescent="0.25">
      <c r="A90" s="9">
        <v>43472</v>
      </c>
      <c r="B90" s="26"/>
      <c r="E90" s="2">
        <v>3000</v>
      </c>
      <c r="F90" s="2">
        <f t="shared" si="1"/>
        <v>3477.1299999999997</v>
      </c>
      <c r="G90" s="29"/>
      <c r="H90" s="29"/>
      <c r="J90" s="43"/>
      <c r="K90" s="86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3" x14ac:dyDescent="0.25">
      <c r="A91" s="9">
        <v>43472</v>
      </c>
      <c r="B91" s="26"/>
      <c r="E91" s="2">
        <v>6180</v>
      </c>
      <c r="F91" s="2">
        <f t="shared" si="1"/>
        <v>9657.1299999999992</v>
      </c>
      <c r="G91" s="29"/>
      <c r="H91" s="29"/>
      <c r="J91" s="43"/>
      <c r="K91" s="86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3" x14ac:dyDescent="0.25">
      <c r="A92" s="9">
        <v>43472</v>
      </c>
      <c r="B92" s="26"/>
      <c r="E92" s="2">
        <v>3650</v>
      </c>
      <c r="F92" s="2">
        <f t="shared" si="1"/>
        <v>13307.13</v>
      </c>
      <c r="G92" s="29"/>
      <c r="H92" s="29"/>
      <c r="J92" s="43"/>
      <c r="K92" s="86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3" x14ac:dyDescent="0.25">
      <c r="A93" s="9">
        <v>43472</v>
      </c>
      <c r="B93" s="26"/>
      <c r="E93" s="2"/>
      <c r="F93" s="2">
        <f t="shared" si="1"/>
        <v>9657.1299999999992</v>
      </c>
      <c r="G93" s="29" t="s">
        <v>190</v>
      </c>
      <c r="H93" s="29"/>
      <c r="J93" s="43"/>
      <c r="K93" s="27">
        <v>3650</v>
      </c>
      <c r="L93" s="2"/>
      <c r="M93" s="2"/>
      <c r="N93" s="2"/>
      <c r="O93" s="2"/>
      <c r="P93" s="2"/>
      <c r="Q93" s="2"/>
      <c r="R93" s="2"/>
      <c r="S93" s="2">
        <v>3650</v>
      </c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3" x14ac:dyDescent="0.25">
      <c r="A94" s="9">
        <v>43475</v>
      </c>
      <c r="B94" s="26"/>
      <c r="E94" s="2"/>
      <c r="F94" s="2">
        <f t="shared" si="1"/>
        <v>9061.9299999999985</v>
      </c>
      <c r="G94" s="29" t="s">
        <v>147</v>
      </c>
      <c r="H94" s="29"/>
      <c r="J94" s="43"/>
      <c r="K94" s="27">
        <v>595.20000000000005</v>
      </c>
      <c r="L94" s="2"/>
      <c r="M94" s="2"/>
      <c r="N94" s="2"/>
      <c r="O94" s="2"/>
      <c r="P94" s="2"/>
      <c r="Q94" s="2"/>
      <c r="R94" s="2"/>
      <c r="S94" s="2"/>
      <c r="T94" s="2">
        <v>595.20000000000005</v>
      </c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3" x14ac:dyDescent="0.25">
      <c r="A95" s="9">
        <v>43475</v>
      </c>
      <c r="B95" s="26"/>
      <c r="E95" s="2"/>
      <c r="F95" s="2">
        <f t="shared" si="1"/>
        <v>9017.7299999999977</v>
      </c>
      <c r="G95" s="29" t="s">
        <v>61</v>
      </c>
      <c r="H95" s="29"/>
      <c r="J95" s="43"/>
      <c r="K95" s="27">
        <v>44.2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>
        <v>44.2</v>
      </c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3" x14ac:dyDescent="0.25">
      <c r="A96" s="9">
        <v>43475</v>
      </c>
      <c r="B96" s="26"/>
      <c r="E96" s="2"/>
      <c r="F96" s="2">
        <f t="shared" si="1"/>
        <v>9005.3299999999981</v>
      </c>
      <c r="G96" s="29" t="s">
        <v>147</v>
      </c>
      <c r="H96" s="29"/>
      <c r="J96" s="43"/>
      <c r="K96" s="27">
        <v>12.4</v>
      </c>
      <c r="L96" s="2"/>
      <c r="M96" s="2"/>
      <c r="N96" s="2"/>
      <c r="O96" s="2"/>
      <c r="P96" s="2"/>
      <c r="Q96" s="2"/>
      <c r="R96" s="2"/>
      <c r="S96" s="2"/>
      <c r="T96" s="2"/>
      <c r="U96" s="2">
        <v>12.4</v>
      </c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4" x14ac:dyDescent="0.25">
      <c r="A97" s="9">
        <v>43475</v>
      </c>
      <c r="B97" s="26"/>
      <c r="E97" s="2"/>
      <c r="F97" s="2">
        <f t="shared" si="1"/>
        <v>8555.3299999999981</v>
      </c>
      <c r="G97" s="29" t="s">
        <v>170</v>
      </c>
      <c r="H97" s="29"/>
      <c r="J97" s="43"/>
      <c r="K97" s="27">
        <v>450</v>
      </c>
      <c r="L97" s="2"/>
      <c r="M97" s="2">
        <v>300</v>
      </c>
      <c r="N97" s="2"/>
      <c r="O97" s="2">
        <v>150</v>
      </c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4" x14ac:dyDescent="0.25">
      <c r="A98" s="9">
        <v>43475</v>
      </c>
      <c r="B98" s="26"/>
      <c r="E98" s="2"/>
      <c r="F98" s="2">
        <f t="shared" si="1"/>
        <v>2375.3299999999981</v>
      </c>
      <c r="G98" s="29" t="s">
        <v>186</v>
      </c>
      <c r="H98" s="29"/>
      <c r="J98" s="43"/>
      <c r="K98" s="27">
        <v>6180</v>
      </c>
      <c r="L98" s="2"/>
      <c r="M98" s="2"/>
      <c r="N98" s="2"/>
      <c r="O98" s="2"/>
      <c r="P98" s="2"/>
      <c r="Q98" s="2"/>
      <c r="R98" s="2"/>
      <c r="S98" s="2">
        <v>6180</v>
      </c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4" x14ac:dyDescent="0.25">
      <c r="A99" s="9">
        <v>43475</v>
      </c>
      <c r="B99" s="26"/>
      <c r="E99" s="2"/>
      <c r="F99" s="2">
        <f t="shared" si="1"/>
        <v>2030.5899999999981</v>
      </c>
      <c r="G99" s="29" t="s">
        <v>188</v>
      </c>
      <c r="H99" s="29"/>
      <c r="J99" s="43"/>
      <c r="K99" s="27">
        <v>344.74</v>
      </c>
      <c r="L99" s="2"/>
      <c r="M99" s="2"/>
      <c r="N99" s="2"/>
      <c r="O99" s="2"/>
      <c r="P99" s="2"/>
      <c r="Q99" s="2"/>
      <c r="R99" s="2">
        <v>344.74</v>
      </c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4" x14ac:dyDescent="0.25">
      <c r="A100" s="9">
        <v>43475</v>
      </c>
      <c r="B100" s="26"/>
      <c r="E100" s="2"/>
      <c r="F100" s="2">
        <f t="shared" si="1"/>
        <v>1683.1899999999982</v>
      </c>
      <c r="G100" s="29" t="s">
        <v>183</v>
      </c>
      <c r="H100" s="29"/>
      <c r="J100" s="43"/>
      <c r="K100" s="27">
        <v>347.4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>
        <v>289.5</v>
      </c>
      <c r="AG100" s="49">
        <v>57.9</v>
      </c>
    </row>
    <row r="101" spans="1:34" x14ac:dyDescent="0.25">
      <c r="A101" s="9">
        <v>43475</v>
      </c>
      <c r="B101" s="26"/>
      <c r="E101" s="2"/>
      <c r="F101" s="2">
        <f t="shared" si="1"/>
        <v>1653.4899999999982</v>
      </c>
      <c r="G101" s="29" t="s">
        <v>191</v>
      </c>
      <c r="H101" s="29"/>
      <c r="J101" s="43">
        <v>836</v>
      </c>
      <c r="K101" s="2">
        <v>29.7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>
        <v>29.7</v>
      </c>
      <c r="AD101" s="2"/>
      <c r="AE101" s="2"/>
      <c r="AF101" s="2"/>
      <c r="AH101" s="49"/>
    </row>
    <row r="102" spans="1:34" x14ac:dyDescent="0.25">
      <c r="A102" s="9">
        <v>43507</v>
      </c>
      <c r="B102" s="26"/>
      <c r="E102" s="2"/>
      <c r="F102" s="2">
        <f t="shared" si="1"/>
        <v>1637.6299999999983</v>
      </c>
      <c r="G102" s="29" t="s">
        <v>195</v>
      </c>
      <c r="H102" s="29"/>
      <c r="J102" s="43"/>
      <c r="K102" s="2">
        <v>15.86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>
        <v>15.86</v>
      </c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4" x14ac:dyDescent="0.25">
      <c r="A103" s="9">
        <v>43511</v>
      </c>
      <c r="B103" s="26"/>
      <c r="E103" s="2">
        <v>2000</v>
      </c>
      <c r="F103" s="2">
        <f t="shared" si="1"/>
        <v>3637.6299999999983</v>
      </c>
      <c r="G103" s="29"/>
      <c r="H103" s="29"/>
      <c r="J103" s="4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4" x14ac:dyDescent="0.25">
      <c r="A104" s="9">
        <v>43511</v>
      </c>
      <c r="B104" s="26"/>
      <c r="E104" s="2"/>
      <c r="F104" s="2">
        <f t="shared" si="1"/>
        <v>2891.1899999999982</v>
      </c>
      <c r="G104" s="29" t="s">
        <v>147</v>
      </c>
      <c r="H104" s="29"/>
      <c r="J104" s="43"/>
      <c r="K104" s="2">
        <v>746.44</v>
      </c>
      <c r="L104" s="2"/>
      <c r="M104" s="2"/>
      <c r="N104" s="2"/>
      <c r="O104" s="2"/>
      <c r="P104" s="2"/>
      <c r="Q104" s="2"/>
      <c r="R104" s="2"/>
      <c r="S104" s="2"/>
      <c r="T104" s="2">
        <v>746.44</v>
      </c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4" x14ac:dyDescent="0.25">
      <c r="A105" s="9">
        <v>43511</v>
      </c>
      <c r="B105" s="26"/>
      <c r="E105" s="2"/>
      <c r="F105" s="2">
        <f t="shared" si="1"/>
        <v>2760.5399999999981</v>
      </c>
      <c r="G105" s="29" t="s">
        <v>61</v>
      </c>
      <c r="H105" s="29"/>
      <c r="J105" s="43"/>
      <c r="K105" s="2">
        <v>130.65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>
        <v>130.65</v>
      </c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4" x14ac:dyDescent="0.25">
      <c r="A106" s="9">
        <v>43511</v>
      </c>
      <c r="B106" s="26"/>
      <c r="E106" s="2"/>
      <c r="F106" s="2">
        <f t="shared" si="1"/>
        <v>2720.3199999999983</v>
      </c>
      <c r="G106" s="29" t="s">
        <v>147</v>
      </c>
      <c r="H106" s="29"/>
      <c r="J106" s="43"/>
      <c r="K106" s="2">
        <v>40.22</v>
      </c>
      <c r="L106" s="2"/>
      <c r="M106" s="2"/>
      <c r="N106" s="2"/>
      <c r="O106" s="2"/>
      <c r="P106" s="2"/>
      <c r="Q106" s="2"/>
      <c r="R106" s="2"/>
      <c r="S106" s="2"/>
      <c r="T106" s="2"/>
      <c r="U106" s="2">
        <v>40.22</v>
      </c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4" x14ac:dyDescent="0.25">
      <c r="A107" s="9">
        <v>43511</v>
      </c>
      <c r="B107" s="26"/>
      <c r="E107" s="2"/>
      <c r="F107" s="2">
        <f t="shared" si="1"/>
        <v>2463.3299999999981</v>
      </c>
      <c r="G107" s="29" t="s">
        <v>147</v>
      </c>
      <c r="H107" s="29"/>
      <c r="J107" s="43"/>
      <c r="K107" s="2">
        <v>256.99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>
        <v>214.16</v>
      </c>
      <c r="AG107" s="49">
        <v>42.83</v>
      </c>
    </row>
    <row r="108" spans="1:34" x14ac:dyDescent="0.25">
      <c r="A108" s="9">
        <v>43511</v>
      </c>
      <c r="B108" s="26"/>
      <c r="E108" s="2"/>
      <c r="F108" s="2">
        <f t="shared" si="1"/>
        <v>2392.0799999999981</v>
      </c>
      <c r="G108" s="29" t="s">
        <v>186</v>
      </c>
      <c r="H108" s="29"/>
      <c r="J108" s="43"/>
      <c r="K108" s="2">
        <v>71.25</v>
      </c>
      <c r="L108" s="2"/>
      <c r="M108" s="2"/>
      <c r="N108" s="2"/>
      <c r="O108" s="2"/>
      <c r="P108" s="2">
        <v>71.25</v>
      </c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4" x14ac:dyDescent="0.25">
      <c r="A109" s="9">
        <v>43532</v>
      </c>
      <c r="B109" s="26"/>
      <c r="E109" s="2"/>
      <c r="F109" s="2">
        <f t="shared" ref="F109:F119" si="2">F108+C109+D109+E109-K109</f>
        <v>2386.0799999999981</v>
      </c>
      <c r="G109" s="29" t="s">
        <v>195</v>
      </c>
      <c r="H109" s="29"/>
      <c r="J109" s="43"/>
      <c r="K109" s="2">
        <v>6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>
        <v>6</v>
      </c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4" x14ac:dyDescent="0.25">
      <c r="A110" s="9">
        <v>43539</v>
      </c>
      <c r="B110" s="26"/>
      <c r="E110" s="2"/>
      <c r="F110" s="2">
        <f t="shared" si="2"/>
        <v>1794.1499999999983</v>
      </c>
      <c r="G110" s="29" t="s">
        <v>147</v>
      </c>
      <c r="H110" s="29"/>
      <c r="J110" s="43"/>
      <c r="K110" s="2">
        <v>591.92999999999995</v>
      </c>
      <c r="L110" s="2"/>
      <c r="M110" s="2"/>
      <c r="N110" s="2"/>
      <c r="O110" s="2"/>
      <c r="P110" s="2"/>
      <c r="Q110" s="2"/>
      <c r="R110" s="2"/>
      <c r="S110" s="2"/>
      <c r="T110" s="2">
        <v>591.92999999999995</v>
      </c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4" x14ac:dyDescent="0.25">
      <c r="A111" s="9">
        <v>43539</v>
      </c>
      <c r="B111" s="26"/>
      <c r="E111" s="2"/>
      <c r="F111" s="2">
        <f t="shared" si="2"/>
        <v>1749.9499999999982</v>
      </c>
      <c r="G111" s="29" t="s">
        <v>61</v>
      </c>
      <c r="H111" s="29"/>
      <c r="J111" s="43"/>
      <c r="K111" s="2">
        <v>44.2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>
        <v>44.2</v>
      </c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4" x14ac:dyDescent="0.25">
      <c r="A112" s="9">
        <v>43539</v>
      </c>
      <c r="B112" s="26"/>
      <c r="E112" s="2"/>
      <c r="F112" s="2">
        <f t="shared" si="2"/>
        <v>1723.1499999999983</v>
      </c>
      <c r="G112" s="29" t="s">
        <v>147</v>
      </c>
      <c r="H112" s="29"/>
      <c r="J112" s="43"/>
      <c r="K112" s="2">
        <v>26.8</v>
      </c>
      <c r="L112" s="2"/>
      <c r="M112" s="2"/>
      <c r="N112" s="2"/>
      <c r="O112" s="2"/>
      <c r="P112" s="2"/>
      <c r="Q112" s="2"/>
      <c r="R112" s="2"/>
      <c r="S112" s="2"/>
      <c r="T112" s="2"/>
      <c r="U112" s="2">
        <v>26.8</v>
      </c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4" x14ac:dyDescent="0.25">
      <c r="A113" s="9">
        <v>43539</v>
      </c>
      <c r="B113" s="26"/>
      <c r="E113" s="2"/>
      <c r="F113" s="2">
        <f t="shared" si="2"/>
        <v>1681.1499999999983</v>
      </c>
      <c r="G113" s="29" t="s">
        <v>186</v>
      </c>
      <c r="H113" s="29"/>
      <c r="J113" s="43"/>
      <c r="K113" s="2">
        <v>42</v>
      </c>
      <c r="L113" s="2"/>
      <c r="M113" s="2"/>
      <c r="N113" s="2"/>
      <c r="O113" s="2"/>
      <c r="P113" s="2">
        <v>42</v>
      </c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4" x14ac:dyDescent="0.25">
      <c r="A114" s="9">
        <v>43539</v>
      </c>
      <c r="B114" s="26"/>
      <c r="E114" s="2"/>
      <c r="F114" s="2">
        <f t="shared" si="2"/>
        <v>1645.1499999999983</v>
      </c>
      <c r="G114" s="29" t="s">
        <v>161</v>
      </c>
      <c r="H114" s="29"/>
      <c r="J114" s="43"/>
      <c r="K114" s="2">
        <v>36</v>
      </c>
      <c r="L114" s="2">
        <v>36</v>
      </c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4" x14ac:dyDescent="0.25">
      <c r="A115" s="9">
        <v>43539</v>
      </c>
      <c r="B115" s="26"/>
      <c r="E115" s="2"/>
      <c r="F115" s="2">
        <f t="shared" si="2"/>
        <v>1567.6499999999983</v>
      </c>
      <c r="G115" s="29" t="s">
        <v>159</v>
      </c>
      <c r="H115" s="29"/>
      <c r="J115" s="43"/>
      <c r="K115" s="2">
        <v>77.5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>
        <v>77.5</v>
      </c>
    </row>
    <row r="116" spans="1:34" x14ac:dyDescent="0.25">
      <c r="A116" s="9">
        <v>43539</v>
      </c>
      <c r="B116" s="26"/>
      <c r="E116" s="2"/>
      <c r="F116" s="2">
        <f t="shared" si="2"/>
        <v>1451.8499999999983</v>
      </c>
      <c r="G116" s="29" t="s">
        <v>150</v>
      </c>
      <c r="H116" s="29"/>
      <c r="J116" s="43"/>
      <c r="K116" s="2">
        <v>115.8</v>
      </c>
      <c r="L116" s="2"/>
      <c r="M116" s="2"/>
      <c r="N116" s="2">
        <v>96.5</v>
      </c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49">
        <v>19.3</v>
      </c>
      <c r="AH116" s="2"/>
    </row>
    <row r="117" spans="1:34" x14ac:dyDescent="0.25">
      <c r="A117" s="9">
        <v>43544</v>
      </c>
      <c r="B117" s="26"/>
      <c r="E117" s="2">
        <v>527.78</v>
      </c>
      <c r="F117" s="2">
        <f t="shared" si="2"/>
        <v>1979.6299999999983</v>
      </c>
      <c r="G117" s="29"/>
      <c r="H117" s="29"/>
      <c r="J117" s="4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4" x14ac:dyDescent="0.25">
      <c r="A118" s="9">
        <v>43545</v>
      </c>
      <c r="B118" s="26"/>
      <c r="E118" s="2">
        <v>200</v>
      </c>
      <c r="F118" s="2">
        <f t="shared" si="2"/>
        <v>2179.6299999999983</v>
      </c>
      <c r="G118" s="29"/>
      <c r="H118" s="29"/>
      <c r="J118" s="4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4" x14ac:dyDescent="0.25">
      <c r="A119" s="9">
        <v>43550</v>
      </c>
      <c r="B119" s="26"/>
      <c r="E119" s="2"/>
      <c r="F119" s="2">
        <f t="shared" si="2"/>
        <v>1651.8499999999983</v>
      </c>
      <c r="G119" s="29" t="s">
        <v>197</v>
      </c>
      <c r="H119" s="29"/>
      <c r="J119" s="43"/>
      <c r="K119" s="2">
        <v>527.78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>
        <v>527.78</v>
      </c>
    </row>
    <row r="120" spans="1:34" ht="13.8" thickBot="1" x14ac:dyDescent="0.3">
      <c r="A120" s="2">
        <f>SUM(C120:E120)</f>
        <v>113403.35</v>
      </c>
      <c r="C120" s="11">
        <f>SUM(C7:C60)</f>
        <v>0</v>
      </c>
      <c r="D120" s="11">
        <f>SUM(D7:D119)</f>
        <v>22.5</v>
      </c>
      <c r="E120" s="11">
        <f>SUM(E7:E119)</f>
        <v>113380.85</v>
      </c>
      <c r="F120" s="2"/>
      <c r="J120" s="3"/>
      <c r="K120" s="11">
        <f t="shared" ref="K120:AG120" si="3">SUM(K7:K119)</f>
        <v>112681.56999999998</v>
      </c>
      <c r="L120" s="11">
        <f t="shared" si="3"/>
        <v>235.99</v>
      </c>
      <c r="M120" s="11">
        <f t="shared" si="3"/>
        <v>1050</v>
      </c>
      <c r="N120" s="11">
        <f t="shared" si="3"/>
        <v>3022.18</v>
      </c>
      <c r="O120" s="11">
        <f t="shared" si="3"/>
        <v>1206.3100000000002</v>
      </c>
      <c r="P120" s="11">
        <f t="shared" si="3"/>
        <v>396</v>
      </c>
      <c r="Q120" s="11">
        <f t="shared" si="3"/>
        <v>550</v>
      </c>
      <c r="R120" s="11">
        <f t="shared" si="3"/>
        <v>648.54999999999995</v>
      </c>
      <c r="S120" s="11">
        <f t="shared" si="3"/>
        <v>33245.449999999997</v>
      </c>
      <c r="T120" s="11">
        <f t="shared" si="3"/>
        <v>7714.6900000000005</v>
      </c>
      <c r="U120" s="11">
        <f t="shared" si="3"/>
        <v>477.12000000000006</v>
      </c>
      <c r="V120" s="11">
        <f t="shared" si="3"/>
        <v>780.72</v>
      </c>
      <c r="W120" s="11">
        <f t="shared" si="3"/>
        <v>21.86</v>
      </c>
      <c r="X120" s="11">
        <f t="shared" si="3"/>
        <v>0</v>
      </c>
      <c r="Y120" s="11">
        <f t="shared" si="3"/>
        <v>1858.02</v>
      </c>
      <c r="Z120" s="11">
        <f t="shared" si="3"/>
        <v>0</v>
      </c>
      <c r="AA120" s="11">
        <f t="shared" si="3"/>
        <v>0</v>
      </c>
      <c r="AB120" s="11">
        <f t="shared" si="3"/>
        <v>0</v>
      </c>
      <c r="AC120" s="11">
        <f t="shared" si="3"/>
        <v>84.7</v>
      </c>
      <c r="AD120" s="11">
        <f t="shared" si="3"/>
        <v>0</v>
      </c>
      <c r="AE120" s="11">
        <f t="shared" si="3"/>
        <v>434.24</v>
      </c>
      <c r="AF120" s="11">
        <f t="shared" si="3"/>
        <v>58668.94</v>
      </c>
      <c r="AG120" s="11">
        <f t="shared" si="3"/>
        <v>2286.8000000000006</v>
      </c>
      <c r="AH120" s="2">
        <f>SUM(L120:AG120)</f>
        <v>112681.56999999999</v>
      </c>
    </row>
    <row r="121" spans="1:34" ht="13.8" thickTop="1" x14ac:dyDescent="0.25">
      <c r="E121" s="2"/>
      <c r="F121" s="2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4" x14ac:dyDescent="0.25">
      <c r="E122" s="2"/>
      <c r="F122" s="2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4" x14ac:dyDescent="0.25">
      <c r="A123" s="26" t="s">
        <v>59</v>
      </c>
      <c r="E123" s="2"/>
      <c r="F123" s="39">
        <v>43555</v>
      </c>
      <c r="I123" s="2">
        <v>1651.85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Z123" s="2"/>
      <c r="AA123" s="2"/>
      <c r="AB123" s="2"/>
      <c r="AC123" s="2"/>
      <c r="AD123" s="2"/>
      <c r="AE123" s="2"/>
      <c r="AF123" s="2"/>
    </row>
    <row r="124" spans="1:34" x14ac:dyDescent="0.25">
      <c r="E124" s="2"/>
      <c r="F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4" x14ac:dyDescent="0.25">
      <c r="A125" s="26" t="s">
        <v>57</v>
      </c>
      <c r="E125" s="27"/>
      <c r="F125" s="39"/>
      <c r="G125" s="26"/>
      <c r="I125" s="2"/>
      <c r="J125" s="27"/>
      <c r="K125" s="2"/>
      <c r="L125" s="2"/>
    </row>
    <row r="126" spans="1:34" x14ac:dyDescent="0.25">
      <c r="E126" s="3"/>
      <c r="F126" s="9"/>
      <c r="G126" s="9"/>
      <c r="H126" s="9"/>
      <c r="I126" s="10"/>
      <c r="J126" s="2"/>
      <c r="K126" s="2"/>
      <c r="L126" s="2"/>
    </row>
    <row r="127" spans="1:34" x14ac:dyDescent="0.25">
      <c r="A127" s="9"/>
      <c r="E127" s="3"/>
      <c r="F127" s="9"/>
      <c r="G127" s="9"/>
      <c r="H127" s="9"/>
      <c r="I127" s="10"/>
      <c r="J127" s="2"/>
      <c r="K127" s="2"/>
      <c r="L127" s="2"/>
    </row>
    <row r="128" spans="1:34" x14ac:dyDescent="0.25">
      <c r="E128" s="3"/>
      <c r="F128" s="9"/>
      <c r="G128" s="9"/>
      <c r="H128" s="9"/>
      <c r="I128" s="10"/>
      <c r="J128" s="2"/>
      <c r="K128" s="2"/>
      <c r="L128" s="2"/>
      <c r="AB128" s="2"/>
    </row>
    <row r="129" spans="1:12" x14ac:dyDescent="0.25">
      <c r="E129" s="3"/>
      <c r="F129" s="9"/>
      <c r="G129" s="9"/>
      <c r="H129" s="9"/>
      <c r="I129" s="10"/>
      <c r="J129" s="2"/>
      <c r="K129" s="2"/>
      <c r="L129" s="2"/>
    </row>
    <row r="130" spans="1:12" x14ac:dyDescent="0.25">
      <c r="E130" s="3"/>
      <c r="F130" s="9"/>
      <c r="G130" s="9"/>
      <c r="H130" s="9"/>
      <c r="I130" s="10"/>
      <c r="J130" s="2"/>
      <c r="K130" s="2"/>
      <c r="L130" s="2"/>
    </row>
    <row r="131" spans="1:12" x14ac:dyDescent="0.25">
      <c r="E131" s="2"/>
      <c r="F131" s="2"/>
      <c r="I131" s="16"/>
      <c r="J131" s="2"/>
      <c r="K131" s="2"/>
      <c r="L131" s="2"/>
    </row>
    <row r="132" spans="1:12" x14ac:dyDescent="0.25">
      <c r="E132" s="2"/>
      <c r="F132" s="2"/>
      <c r="I132" s="2">
        <f>F119+I125</f>
        <v>1651.8499999999983</v>
      </c>
      <c r="K132" s="2"/>
      <c r="L132" s="2"/>
    </row>
    <row r="133" spans="1:12" x14ac:dyDescent="0.25">
      <c r="E133" s="2"/>
      <c r="F133" s="2"/>
      <c r="I133" s="2"/>
      <c r="J133" s="2"/>
      <c r="K133" s="2"/>
      <c r="L133" s="2"/>
    </row>
    <row r="134" spans="1:12" ht="13.8" thickBot="1" x14ac:dyDescent="0.3">
      <c r="A134" s="26" t="s">
        <v>58</v>
      </c>
      <c r="F134" s="39">
        <v>43555</v>
      </c>
      <c r="I134" s="2"/>
      <c r="J134" s="11">
        <v>1651.85</v>
      </c>
    </row>
    <row r="135" spans="1:12" ht="13.8" thickTop="1" x14ac:dyDescent="0.25">
      <c r="I135" s="2"/>
      <c r="J135" s="2"/>
    </row>
    <row r="136" spans="1:12" x14ac:dyDescent="0.25">
      <c r="I136" s="2"/>
      <c r="J136" s="2"/>
    </row>
    <row r="137" spans="1:12" x14ac:dyDescent="0.25">
      <c r="I137" s="2"/>
      <c r="J137" s="2"/>
    </row>
  </sheetData>
  <phoneticPr fontId="2" type="noConversion"/>
  <pageMargins left="0.15748031496062992" right="0.15748031496062992" top="0.19685039370078741" bottom="0.19685039370078741" header="0.51181102362204722" footer="0.51181102362204722"/>
  <pageSetup paperSize="9" scale="3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8"/>
  <sheetViews>
    <sheetView topLeftCell="A38" zoomScaleNormal="100" workbookViewId="0">
      <selection activeCell="I68" sqref="I68"/>
    </sheetView>
  </sheetViews>
  <sheetFormatPr defaultRowHeight="13.2" x14ac:dyDescent="0.25"/>
  <cols>
    <col min="1" max="1" width="10.6640625" style="52" customWidth="1"/>
    <col min="2" max="2" width="37" style="52" customWidth="1"/>
    <col min="3" max="3" width="10.77734375" style="52" customWidth="1"/>
    <col min="4" max="4" width="13.21875" style="52" customWidth="1"/>
    <col min="5" max="5" width="11" style="52" customWidth="1"/>
    <col min="6" max="7" width="10.88671875" style="52" customWidth="1"/>
    <col min="8" max="8" width="7.44140625" style="52" customWidth="1"/>
    <col min="9" max="9" width="9.109375" style="52" customWidth="1"/>
    <col min="10" max="11" width="9.5546875" style="52" customWidth="1"/>
    <col min="12" max="12" width="10.109375" style="52" bestFit="1" customWidth="1"/>
    <col min="13" max="13" width="19.109375" style="52" bestFit="1" customWidth="1"/>
    <col min="14" max="14" width="10.6640625" style="52" bestFit="1" customWidth="1"/>
    <col min="15" max="15" width="9.6640625" style="52" customWidth="1"/>
    <col min="16" max="16" width="8.88671875" style="52"/>
    <col min="17" max="17" width="10.77734375" style="52" customWidth="1"/>
    <col min="18" max="18" width="8.88671875" style="52"/>
    <col min="19" max="19" width="10" style="52" bestFit="1" customWidth="1"/>
    <col min="20" max="16384" width="8.88671875" style="52"/>
  </cols>
  <sheetData>
    <row r="1" spans="1:20" x14ac:dyDescent="0.25">
      <c r="A1" s="51" t="s">
        <v>76</v>
      </c>
      <c r="K1" s="53"/>
      <c r="L1" s="53"/>
      <c r="M1" s="53"/>
      <c r="N1" s="53"/>
    </row>
    <row r="2" spans="1:20" x14ac:dyDescent="0.25">
      <c r="A2" s="51"/>
      <c r="K2" s="53"/>
      <c r="L2" s="53"/>
      <c r="M2" s="53"/>
      <c r="N2" s="53"/>
    </row>
    <row r="3" spans="1:20" x14ac:dyDescent="0.25">
      <c r="A3" s="1" t="s">
        <v>131</v>
      </c>
      <c r="K3" s="53"/>
      <c r="L3" s="53"/>
      <c r="M3" s="53"/>
      <c r="N3" s="53"/>
    </row>
    <row r="4" spans="1:20" x14ac:dyDescent="0.25">
      <c r="A4" s="51"/>
      <c r="K4" s="53"/>
      <c r="L4" s="53"/>
      <c r="M4" s="53"/>
      <c r="N4" s="53"/>
    </row>
    <row r="5" spans="1:20" x14ac:dyDescent="0.25">
      <c r="A5" s="51" t="s">
        <v>77</v>
      </c>
      <c r="K5" s="53"/>
      <c r="L5" s="53"/>
      <c r="M5" s="53"/>
      <c r="N5" s="53"/>
    </row>
    <row r="6" spans="1:20" x14ac:dyDescent="0.25">
      <c r="A6" s="51"/>
    </row>
    <row r="7" spans="1:20" ht="26.4" x14ac:dyDescent="0.25">
      <c r="A7" s="52" t="s">
        <v>0</v>
      </c>
      <c r="B7" s="52" t="s">
        <v>1</v>
      </c>
      <c r="C7" s="52" t="s">
        <v>22</v>
      </c>
      <c r="D7" s="52" t="s">
        <v>74</v>
      </c>
      <c r="E7" s="52" t="s">
        <v>82</v>
      </c>
      <c r="F7" s="54" t="s">
        <v>100</v>
      </c>
      <c r="G7" s="54" t="s">
        <v>101</v>
      </c>
      <c r="H7" s="54" t="s">
        <v>10</v>
      </c>
      <c r="I7" s="54" t="s">
        <v>88</v>
      </c>
      <c r="J7" s="52" t="s">
        <v>20</v>
      </c>
      <c r="K7" s="53" t="s">
        <v>2</v>
      </c>
      <c r="L7" s="53" t="s">
        <v>3</v>
      </c>
      <c r="M7" s="53" t="s">
        <v>4</v>
      </c>
      <c r="N7" s="55" t="s">
        <v>13</v>
      </c>
      <c r="O7" s="56" t="s">
        <v>68</v>
      </c>
      <c r="P7" s="57" t="s">
        <v>6</v>
      </c>
      <c r="Q7" s="58" t="s">
        <v>2</v>
      </c>
      <c r="R7" s="56" t="s">
        <v>10</v>
      </c>
      <c r="S7" s="58"/>
      <c r="T7" s="58"/>
    </row>
    <row r="8" spans="1:20" x14ac:dyDescent="0.25">
      <c r="K8" s="53"/>
      <c r="L8" s="53"/>
      <c r="M8" s="53"/>
      <c r="N8" s="53"/>
      <c r="O8" s="53"/>
      <c r="P8" s="57"/>
      <c r="Q8" s="58"/>
      <c r="R8" s="58"/>
      <c r="S8" s="58"/>
      <c r="T8" s="58"/>
    </row>
    <row r="9" spans="1:20" x14ac:dyDescent="0.25">
      <c r="A9" s="59">
        <v>43191</v>
      </c>
      <c r="B9" s="53" t="s">
        <v>12</v>
      </c>
      <c r="C9" s="53"/>
      <c r="D9" s="53"/>
      <c r="E9" s="53"/>
      <c r="F9" s="53"/>
      <c r="G9" s="53"/>
      <c r="H9" s="53"/>
      <c r="I9" s="53"/>
      <c r="J9" s="53"/>
      <c r="K9" s="53"/>
      <c r="L9" s="53">
        <v>102266.05</v>
      </c>
      <c r="M9" s="53"/>
      <c r="N9" s="53"/>
      <c r="O9" s="53"/>
      <c r="P9" s="53"/>
      <c r="Q9" s="53"/>
      <c r="R9" s="53"/>
      <c r="S9" s="53"/>
      <c r="T9" s="53"/>
    </row>
    <row r="10" spans="1:20" x14ac:dyDescent="0.25">
      <c r="A10" s="59">
        <v>43195</v>
      </c>
      <c r="B10" s="60"/>
      <c r="C10" s="60"/>
      <c r="D10" s="60"/>
      <c r="E10" s="60"/>
      <c r="F10" s="60"/>
      <c r="G10" s="60"/>
      <c r="H10" s="60"/>
      <c r="I10" s="60"/>
      <c r="J10" s="60"/>
      <c r="K10" s="53"/>
      <c r="L10" s="53">
        <f>L9+K10-Q10</f>
        <v>46266.05</v>
      </c>
      <c r="M10" s="2" t="s">
        <v>145</v>
      </c>
      <c r="N10" s="53"/>
      <c r="O10" s="53"/>
      <c r="P10" s="53"/>
      <c r="Q10" s="53">
        <v>56000</v>
      </c>
      <c r="R10" s="53"/>
      <c r="S10" s="53"/>
      <c r="T10" s="53"/>
    </row>
    <row r="11" spans="1:20" x14ac:dyDescent="0.25">
      <c r="A11" s="59">
        <v>43199</v>
      </c>
      <c r="B11" s="27" t="s">
        <v>179</v>
      </c>
      <c r="C11" s="60"/>
      <c r="D11" s="60"/>
      <c r="E11" s="60">
        <v>3.96</v>
      </c>
      <c r="F11" s="60"/>
      <c r="G11" s="60"/>
      <c r="H11" s="60"/>
      <c r="I11" s="60"/>
      <c r="J11" s="60"/>
      <c r="K11" s="53">
        <v>3.96</v>
      </c>
      <c r="L11" s="53">
        <f>L10+K11-Q11</f>
        <v>46270.01</v>
      </c>
      <c r="M11" s="53"/>
      <c r="N11" s="53"/>
      <c r="O11" s="53"/>
      <c r="P11" s="53"/>
      <c r="Q11" s="53"/>
      <c r="R11" s="53"/>
      <c r="S11" s="53"/>
      <c r="T11" s="53"/>
    </row>
    <row r="12" spans="1:20" x14ac:dyDescent="0.25">
      <c r="A12" s="9">
        <v>43203</v>
      </c>
      <c r="B12" s="60"/>
      <c r="C12" s="60"/>
      <c r="D12" s="60"/>
      <c r="E12" s="60"/>
      <c r="F12" s="60"/>
      <c r="G12" s="60"/>
      <c r="H12" s="60"/>
      <c r="I12" s="60"/>
      <c r="J12" s="60"/>
      <c r="K12" s="53"/>
      <c r="L12" s="53">
        <f>L11+K12-Q12</f>
        <v>41270.01</v>
      </c>
      <c r="M12" s="2" t="s">
        <v>145</v>
      </c>
      <c r="N12" s="53"/>
      <c r="O12" s="53"/>
      <c r="P12" s="53"/>
      <c r="Q12" s="53">
        <v>5000</v>
      </c>
      <c r="R12" s="53"/>
      <c r="S12" s="53"/>
      <c r="T12" s="53"/>
    </row>
    <row r="13" spans="1:20" x14ac:dyDescent="0.25">
      <c r="A13" s="59">
        <v>43217</v>
      </c>
      <c r="B13" s="27" t="s">
        <v>180</v>
      </c>
      <c r="C13" s="60">
        <v>8731.2000000000007</v>
      </c>
      <c r="D13" s="60"/>
      <c r="E13" s="60"/>
      <c r="F13" s="60"/>
      <c r="G13" s="60"/>
      <c r="H13" s="60"/>
      <c r="I13" s="60"/>
      <c r="J13" s="60"/>
      <c r="K13" s="53">
        <v>8731.2000000000007</v>
      </c>
      <c r="L13" s="53">
        <f t="shared" ref="L13:L48" si="0">L12+K13-Q13</f>
        <v>50001.210000000006</v>
      </c>
      <c r="M13" s="53"/>
      <c r="N13" s="53"/>
      <c r="O13" s="53"/>
      <c r="P13" s="53"/>
      <c r="Q13" s="53"/>
      <c r="R13" s="53"/>
      <c r="S13" s="53"/>
      <c r="T13" s="53"/>
    </row>
    <row r="14" spans="1:20" x14ac:dyDescent="0.25">
      <c r="A14" s="59">
        <v>43217</v>
      </c>
      <c r="B14" s="60"/>
      <c r="C14" s="60"/>
      <c r="D14" s="60"/>
      <c r="E14" s="60"/>
      <c r="F14" s="60"/>
      <c r="G14" s="60"/>
      <c r="H14" s="60"/>
      <c r="I14" s="60"/>
      <c r="J14" s="60"/>
      <c r="K14" s="53"/>
      <c r="L14" s="53">
        <f t="shared" si="0"/>
        <v>50001.210000000006</v>
      </c>
      <c r="M14" s="53"/>
      <c r="N14" s="53"/>
      <c r="O14" s="53"/>
      <c r="P14" s="53"/>
      <c r="Q14" s="53"/>
      <c r="R14" s="53"/>
      <c r="S14" s="53"/>
      <c r="T14" s="53"/>
    </row>
    <row r="15" spans="1:20" x14ac:dyDescent="0.25">
      <c r="A15" s="59">
        <v>43217</v>
      </c>
      <c r="B15" s="60"/>
      <c r="C15" s="60"/>
      <c r="D15" s="60"/>
      <c r="E15" s="60"/>
      <c r="F15" s="60"/>
      <c r="G15" s="60"/>
      <c r="H15" s="60"/>
      <c r="I15" s="60"/>
      <c r="J15" s="60"/>
      <c r="K15" s="53"/>
      <c r="L15" s="53">
        <f t="shared" si="0"/>
        <v>35001.210000000006</v>
      </c>
      <c r="M15" s="2" t="s">
        <v>145</v>
      </c>
      <c r="N15" s="53"/>
      <c r="O15" s="53"/>
      <c r="P15" s="53"/>
      <c r="Q15" s="53">
        <v>15000</v>
      </c>
      <c r="R15" s="53"/>
      <c r="S15" s="53"/>
      <c r="T15" s="53"/>
    </row>
    <row r="16" spans="1:20" x14ac:dyDescent="0.25">
      <c r="A16" s="59">
        <v>43223</v>
      </c>
      <c r="B16" s="60"/>
      <c r="C16" s="60"/>
      <c r="D16" s="60"/>
      <c r="E16" s="60"/>
      <c r="F16" s="60"/>
      <c r="G16" s="60"/>
      <c r="H16" s="60"/>
      <c r="I16" s="60"/>
      <c r="J16" s="60">
        <v>15000</v>
      </c>
      <c r="K16" s="53">
        <v>15000</v>
      </c>
      <c r="L16" s="53">
        <f t="shared" si="0"/>
        <v>35001.210000000006</v>
      </c>
      <c r="M16" s="2" t="s">
        <v>145</v>
      </c>
      <c r="N16" s="53"/>
      <c r="O16" s="53"/>
      <c r="P16" s="53"/>
      <c r="Q16" s="53">
        <v>15000</v>
      </c>
      <c r="R16" s="53"/>
      <c r="S16" s="53"/>
      <c r="T16" s="53"/>
    </row>
    <row r="17" spans="1:20" x14ac:dyDescent="0.25">
      <c r="A17" s="59">
        <v>43229</v>
      </c>
      <c r="B17" s="27" t="s">
        <v>179</v>
      </c>
      <c r="C17" s="60"/>
      <c r="D17" s="60"/>
      <c r="E17" s="60">
        <v>1.48</v>
      </c>
      <c r="F17" s="60"/>
      <c r="G17" s="60"/>
      <c r="H17" s="60"/>
      <c r="I17" s="60"/>
      <c r="J17" s="60"/>
      <c r="K17" s="53">
        <v>1.48</v>
      </c>
      <c r="L17" s="53">
        <f t="shared" si="0"/>
        <v>35002.69000000001</v>
      </c>
      <c r="M17" s="53"/>
      <c r="N17" s="53"/>
      <c r="O17" s="53"/>
      <c r="P17" s="53"/>
      <c r="Q17" s="53"/>
      <c r="R17" s="53"/>
      <c r="S17" s="53"/>
      <c r="T17" s="53"/>
    </row>
    <row r="18" spans="1:20" x14ac:dyDescent="0.25">
      <c r="A18" s="59">
        <v>43231</v>
      </c>
      <c r="B18" s="60"/>
      <c r="C18" s="53"/>
      <c r="D18" s="53"/>
      <c r="E18" s="53"/>
      <c r="F18" s="53"/>
      <c r="G18" s="53"/>
      <c r="H18" s="53"/>
      <c r="I18" s="53"/>
      <c r="J18" s="53"/>
      <c r="K18" s="53"/>
      <c r="L18" s="53">
        <f t="shared" si="0"/>
        <v>34002.69000000001</v>
      </c>
      <c r="M18" s="2" t="s">
        <v>145</v>
      </c>
      <c r="N18" s="53"/>
      <c r="O18" s="53"/>
      <c r="P18" s="53"/>
      <c r="Q18" s="53">
        <v>1000</v>
      </c>
      <c r="R18" s="53"/>
      <c r="S18" s="53"/>
      <c r="T18" s="53"/>
    </row>
    <row r="19" spans="1:20" x14ac:dyDescent="0.25">
      <c r="A19" s="59">
        <v>43262</v>
      </c>
      <c r="B19" s="27" t="s">
        <v>179</v>
      </c>
      <c r="C19" s="53"/>
      <c r="D19" s="53"/>
      <c r="E19" s="53">
        <v>1.54</v>
      </c>
      <c r="F19" s="53"/>
      <c r="G19" s="53"/>
      <c r="H19" s="53"/>
      <c r="I19" s="53"/>
      <c r="J19" s="53"/>
      <c r="K19" s="53">
        <v>1.54</v>
      </c>
      <c r="L19" s="53">
        <f t="shared" si="0"/>
        <v>34004.23000000001</v>
      </c>
      <c r="M19" s="53"/>
      <c r="N19" s="53"/>
      <c r="O19" s="53"/>
      <c r="P19" s="53"/>
      <c r="Q19" s="53"/>
      <c r="R19" s="53"/>
      <c r="S19" s="53"/>
      <c r="T19" s="53"/>
    </row>
    <row r="20" spans="1:20" x14ac:dyDescent="0.25">
      <c r="A20" s="59">
        <v>43264</v>
      </c>
      <c r="B20" s="53"/>
      <c r="C20" s="53"/>
      <c r="D20" s="53"/>
      <c r="E20" s="53"/>
      <c r="F20" s="53"/>
      <c r="G20" s="53"/>
      <c r="H20" s="53">
        <v>369.99</v>
      </c>
      <c r="I20" s="53"/>
      <c r="J20" s="53"/>
      <c r="K20" s="53">
        <v>369.99</v>
      </c>
      <c r="L20" s="53">
        <f t="shared" si="0"/>
        <v>34374.220000000008</v>
      </c>
      <c r="M20" s="53"/>
      <c r="N20" s="53"/>
      <c r="O20" s="53"/>
      <c r="P20" s="53"/>
      <c r="Q20" s="53"/>
      <c r="R20" s="53"/>
      <c r="S20" s="53"/>
      <c r="T20" s="53"/>
    </row>
    <row r="21" spans="1:20" x14ac:dyDescent="0.25">
      <c r="A21" s="59">
        <v>43266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>
        <f>L20+K21-Q21</f>
        <v>32374.220000000008</v>
      </c>
      <c r="M21" s="2" t="s">
        <v>145</v>
      </c>
      <c r="N21" s="53"/>
      <c r="O21" s="53"/>
      <c r="P21" s="53"/>
      <c r="Q21" s="53">
        <v>2000</v>
      </c>
      <c r="R21" s="53"/>
      <c r="S21" s="53"/>
      <c r="T21" s="53"/>
    </row>
    <row r="22" spans="1:20" x14ac:dyDescent="0.25">
      <c r="A22" s="59">
        <v>43266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>
        <f t="shared" si="0"/>
        <v>24374.220000000008</v>
      </c>
      <c r="M22" s="2" t="s">
        <v>145</v>
      </c>
      <c r="N22" s="53"/>
      <c r="O22" s="53"/>
      <c r="P22" s="53"/>
      <c r="Q22" s="53">
        <v>8000</v>
      </c>
      <c r="R22" s="53"/>
      <c r="S22" s="53"/>
      <c r="T22" s="53"/>
    </row>
    <row r="23" spans="1:20" x14ac:dyDescent="0.25">
      <c r="A23" s="59">
        <v>43290</v>
      </c>
      <c r="B23" s="27" t="s">
        <v>179</v>
      </c>
      <c r="C23" s="53"/>
      <c r="D23" s="53"/>
      <c r="E23" s="53">
        <v>0.98</v>
      </c>
      <c r="F23" s="53"/>
      <c r="G23" s="53"/>
      <c r="H23" s="53"/>
      <c r="I23" s="53"/>
      <c r="J23" s="53"/>
      <c r="K23" s="53">
        <v>0.98</v>
      </c>
      <c r="L23" s="53">
        <f t="shared" si="0"/>
        <v>24375.200000000008</v>
      </c>
      <c r="M23" s="53"/>
      <c r="N23" s="53"/>
      <c r="O23" s="53"/>
      <c r="P23" s="53"/>
      <c r="Q23" s="53"/>
      <c r="R23" s="53"/>
      <c r="S23" s="53"/>
      <c r="T23" s="53"/>
    </row>
    <row r="24" spans="1:20" x14ac:dyDescent="0.25">
      <c r="A24" s="59">
        <v>43300</v>
      </c>
      <c r="B24" s="2" t="s">
        <v>164</v>
      </c>
      <c r="C24" s="53"/>
      <c r="D24" s="53">
        <v>7.5</v>
      </c>
      <c r="E24" s="53"/>
      <c r="F24" s="53"/>
      <c r="G24" s="53"/>
      <c r="H24" s="53"/>
      <c r="I24" s="53"/>
      <c r="J24" s="53"/>
      <c r="K24" s="53">
        <v>7.5</v>
      </c>
      <c r="L24" s="53">
        <f t="shared" si="0"/>
        <v>24382.700000000008</v>
      </c>
      <c r="M24" s="2"/>
      <c r="N24" s="53"/>
      <c r="O24" s="2"/>
      <c r="P24" s="53"/>
      <c r="Q24" s="53"/>
      <c r="R24" s="53"/>
      <c r="S24" s="53"/>
      <c r="T24" s="53"/>
    </row>
    <row r="25" spans="1:20" x14ac:dyDescent="0.25">
      <c r="A25" s="59">
        <v>43300</v>
      </c>
      <c r="B25" s="2" t="s">
        <v>165</v>
      </c>
      <c r="C25" s="53"/>
      <c r="D25" s="53">
        <v>7.5</v>
      </c>
      <c r="E25" s="53"/>
      <c r="F25" s="53"/>
      <c r="G25" s="53"/>
      <c r="H25" s="53"/>
      <c r="I25" s="53"/>
      <c r="J25" s="53"/>
      <c r="K25" s="53">
        <v>7.5</v>
      </c>
      <c r="L25" s="53">
        <f t="shared" si="0"/>
        <v>24390.200000000008</v>
      </c>
      <c r="M25" s="53"/>
      <c r="N25" s="53"/>
      <c r="O25" s="53"/>
      <c r="P25" s="53"/>
      <c r="Q25" s="53"/>
      <c r="R25" s="53"/>
      <c r="S25" s="53"/>
      <c r="T25" s="53"/>
    </row>
    <row r="26" spans="1:20" x14ac:dyDescent="0.25">
      <c r="A26" s="59">
        <v>43311</v>
      </c>
      <c r="B26" s="2" t="s">
        <v>166</v>
      </c>
      <c r="C26" s="53"/>
      <c r="D26" s="53"/>
      <c r="E26" s="53"/>
      <c r="F26" s="53"/>
      <c r="G26" s="53"/>
      <c r="H26" s="53"/>
      <c r="I26" s="53"/>
      <c r="J26" s="53">
        <v>1248</v>
      </c>
      <c r="K26" s="53">
        <v>1248</v>
      </c>
      <c r="L26" s="53">
        <f t="shared" si="0"/>
        <v>25638.200000000008</v>
      </c>
      <c r="M26" s="60"/>
      <c r="N26" s="53"/>
      <c r="O26" s="53"/>
      <c r="P26" s="53"/>
      <c r="Q26" s="53"/>
      <c r="R26" s="53"/>
      <c r="S26" s="53"/>
      <c r="T26" s="53"/>
    </row>
    <row r="27" spans="1:20" x14ac:dyDescent="0.25">
      <c r="A27" s="59">
        <v>43318</v>
      </c>
      <c r="B27" s="2" t="s">
        <v>167</v>
      </c>
      <c r="C27" s="53"/>
      <c r="D27" s="53">
        <v>22.5</v>
      </c>
      <c r="E27" s="53"/>
      <c r="F27" s="53"/>
      <c r="G27" s="53"/>
      <c r="H27" s="53"/>
      <c r="I27" s="53"/>
      <c r="J27" s="53"/>
      <c r="K27" s="53">
        <v>22.5</v>
      </c>
      <c r="L27" s="53">
        <f t="shared" si="0"/>
        <v>25660.700000000008</v>
      </c>
      <c r="M27" s="53"/>
      <c r="N27" s="53"/>
      <c r="O27" s="53"/>
      <c r="P27" s="53"/>
      <c r="Q27" s="53"/>
      <c r="R27" s="53"/>
      <c r="S27" s="53"/>
      <c r="T27" s="53"/>
    </row>
    <row r="28" spans="1:20" x14ac:dyDescent="0.25">
      <c r="A28" s="59">
        <v>43321</v>
      </c>
      <c r="B28" s="27" t="s">
        <v>179</v>
      </c>
      <c r="C28" s="53"/>
      <c r="D28" s="53"/>
      <c r="E28" s="53">
        <v>1.05</v>
      </c>
      <c r="F28" s="53"/>
      <c r="G28" s="53"/>
      <c r="H28" s="53"/>
      <c r="I28" s="53"/>
      <c r="J28" s="53"/>
      <c r="K28" s="53">
        <v>1.05</v>
      </c>
      <c r="L28" s="53">
        <f t="shared" si="0"/>
        <v>25661.750000000007</v>
      </c>
      <c r="M28" s="2"/>
      <c r="N28" s="53"/>
      <c r="O28" s="2"/>
      <c r="P28" s="53"/>
      <c r="Q28" s="53"/>
      <c r="R28" s="53"/>
      <c r="S28" s="53"/>
      <c r="T28" s="53"/>
    </row>
    <row r="29" spans="1:20" x14ac:dyDescent="0.25">
      <c r="A29" s="59">
        <v>43329</v>
      </c>
      <c r="B29" s="27" t="s">
        <v>168</v>
      </c>
      <c r="C29" s="53"/>
      <c r="D29" s="53"/>
      <c r="E29" s="53"/>
      <c r="F29" s="53"/>
      <c r="G29" s="53"/>
      <c r="H29" s="53"/>
      <c r="I29" s="53">
        <v>2000</v>
      </c>
      <c r="J29" s="53"/>
      <c r="K29" s="53">
        <v>2000</v>
      </c>
      <c r="L29" s="53">
        <f t="shared" si="0"/>
        <v>27661.750000000007</v>
      </c>
      <c r="M29" s="53"/>
      <c r="N29" s="53"/>
      <c r="O29" s="53"/>
      <c r="P29" s="53"/>
      <c r="Q29" s="53"/>
      <c r="R29" s="53"/>
      <c r="S29" s="53"/>
      <c r="T29" s="53"/>
    </row>
    <row r="30" spans="1:20" x14ac:dyDescent="0.25">
      <c r="A30" s="59">
        <v>43341</v>
      </c>
      <c r="B30" s="27" t="s">
        <v>171</v>
      </c>
      <c r="C30" s="53"/>
      <c r="D30" s="53"/>
      <c r="E30" s="53"/>
      <c r="F30" s="53"/>
      <c r="G30" s="53"/>
      <c r="H30" s="53"/>
      <c r="I30" s="53"/>
      <c r="J30" s="53">
        <v>14.4</v>
      </c>
      <c r="K30" s="53">
        <v>14.4</v>
      </c>
      <c r="L30" s="53">
        <f t="shared" si="0"/>
        <v>27676.150000000009</v>
      </c>
      <c r="M30" s="53"/>
      <c r="N30" s="53"/>
      <c r="O30" s="53"/>
      <c r="P30" s="53"/>
      <c r="Q30" s="53"/>
      <c r="R30" s="53"/>
      <c r="S30" s="53"/>
      <c r="T30" s="53"/>
    </row>
    <row r="31" spans="1:20" x14ac:dyDescent="0.25">
      <c r="A31" s="59">
        <v>43343</v>
      </c>
      <c r="B31" s="2" t="s">
        <v>175</v>
      </c>
      <c r="C31" s="53"/>
      <c r="D31" s="53"/>
      <c r="E31" s="53"/>
      <c r="F31" s="53"/>
      <c r="G31" s="53"/>
      <c r="H31" s="53"/>
      <c r="I31" s="53"/>
      <c r="J31" s="53">
        <v>869</v>
      </c>
      <c r="K31" s="53">
        <v>869</v>
      </c>
      <c r="L31" s="53">
        <f t="shared" si="0"/>
        <v>28545.150000000009</v>
      </c>
      <c r="M31" s="2"/>
      <c r="N31" s="53"/>
      <c r="O31" s="2"/>
      <c r="P31" s="53"/>
      <c r="Q31" s="53"/>
      <c r="R31" s="53"/>
      <c r="S31" s="53"/>
      <c r="T31" s="53"/>
    </row>
    <row r="32" spans="1:20" x14ac:dyDescent="0.25">
      <c r="A32" s="59">
        <v>43353</v>
      </c>
      <c r="B32" s="27" t="s">
        <v>179</v>
      </c>
      <c r="C32" s="53"/>
      <c r="D32" s="53"/>
      <c r="E32" s="53">
        <v>1.21</v>
      </c>
      <c r="F32" s="53"/>
      <c r="G32" s="53"/>
      <c r="H32" s="53"/>
      <c r="I32" s="53"/>
      <c r="J32" s="53"/>
      <c r="K32" s="53">
        <v>1.21</v>
      </c>
      <c r="L32" s="53">
        <f t="shared" si="0"/>
        <v>28546.360000000008</v>
      </c>
      <c r="M32" s="53"/>
      <c r="N32" s="53"/>
      <c r="O32" s="53"/>
      <c r="P32" s="53"/>
      <c r="Q32" s="53"/>
      <c r="R32" s="53"/>
      <c r="S32" s="53"/>
      <c r="T32" s="53"/>
    </row>
    <row r="33" spans="1:20" x14ac:dyDescent="0.25">
      <c r="A33" s="59">
        <v>43357</v>
      </c>
      <c r="B33" s="27"/>
      <c r="C33" s="53"/>
      <c r="D33" s="53"/>
      <c r="E33" s="53"/>
      <c r="F33" s="53"/>
      <c r="G33" s="53"/>
      <c r="H33" s="53"/>
      <c r="I33" s="53"/>
      <c r="J33" s="53"/>
      <c r="K33" s="53"/>
      <c r="L33" s="53">
        <f t="shared" si="0"/>
        <v>26546.360000000008</v>
      </c>
      <c r="M33" s="2" t="s">
        <v>145</v>
      </c>
      <c r="N33" s="53"/>
      <c r="O33" s="53"/>
      <c r="P33" s="53"/>
      <c r="Q33" s="53">
        <v>2000</v>
      </c>
      <c r="R33" s="53"/>
      <c r="S33" s="53"/>
      <c r="T33" s="53"/>
    </row>
    <row r="34" spans="1:20" x14ac:dyDescent="0.25">
      <c r="A34" s="59">
        <v>43371</v>
      </c>
      <c r="B34" s="27" t="s">
        <v>180</v>
      </c>
      <c r="C34" s="53">
        <v>8884</v>
      </c>
      <c r="D34" s="53"/>
      <c r="E34" s="53"/>
      <c r="F34" s="53"/>
      <c r="G34" s="53"/>
      <c r="H34" s="53"/>
      <c r="I34" s="53"/>
      <c r="J34" s="53"/>
      <c r="K34" s="53">
        <v>8884</v>
      </c>
      <c r="L34" s="53">
        <f t="shared" si="0"/>
        <v>35430.360000000008</v>
      </c>
      <c r="M34" s="53"/>
      <c r="N34" s="53"/>
      <c r="O34" s="53"/>
      <c r="P34" s="53"/>
      <c r="Q34" s="53"/>
      <c r="R34" s="53"/>
      <c r="S34" s="53"/>
      <c r="T34" s="53"/>
    </row>
    <row r="35" spans="1:20" x14ac:dyDescent="0.25">
      <c r="A35" s="59">
        <v>43382</v>
      </c>
      <c r="B35" s="27" t="s">
        <v>179</v>
      </c>
      <c r="C35" s="53"/>
      <c r="D35" s="53"/>
      <c r="E35" s="53">
        <v>1.21</v>
      </c>
      <c r="F35" s="53"/>
      <c r="G35" s="53"/>
      <c r="H35" s="53"/>
      <c r="I35" s="53"/>
      <c r="J35" s="53"/>
      <c r="K35" s="53">
        <v>1.21</v>
      </c>
      <c r="L35" s="53">
        <f t="shared" si="0"/>
        <v>35431.570000000007</v>
      </c>
      <c r="M35" s="2"/>
      <c r="N35" s="53"/>
      <c r="O35" s="2"/>
      <c r="P35" s="53"/>
      <c r="Q35" s="53"/>
      <c r="R35" s="53"/>
      <c r="S35" s="53"/>
      <c r="T35" s="53"/>
    </row>
    <row r="36" spans="1:20" x14ac:dyDescent="0.25">
      <c r="A36" s="59">
        <v>43391</v>
      </c>
      <c r="B36" s="27"/>
      <c r="C36" s="53"/>
      <c r="D36" s="53"/>
      <c r="E36" s="53"/>
      <c r="F36" s="53"/>
      <c r="G36" s="53"/>
      <c r="H36" s="53"/>
      <c r="I36" s="53"/>
      <c r="J36" s="53"/>
      <c r="K36" s="53"/>
      <c r="L36" s="53">
        <f t="shared" si="0"/>
        <v>34431.570000000007</v>
      </c>
      <c r="M36" s="2" t="s">
        <v>145</v>
      </c>
      <c r="N36" s="53"/>
      <c r="O36" s="53"/>
      <c r="P36" s="53"/>
      <c r="Q36" s="53">
        <v>1000</v>
      </c>
      <c r="R36" s="53"/>
      <c r="S36" s="53"/>
      <c r="T36" s="53"/>
    </row>
    <row r="37" spans="1:20" x14ac:dyDescent="0.25">
      <c r="A37" s="59">
        <v>43412</v>
      </c>
      <c r="B37" s="27"/>
      <c r="C37" s="53"/>
      <c r="D37" s="53"/>
      <c r="E37" s="53"/>
      <c r="F37" s="53"/>
      <c r="G37" s="53"/>
      <c r="H37" s="53"/>
      <c r="I37" s="53"/>
      <c r="J37" s="53"/>
      <c r="K37" s="53"/>
      <c r="L37" s="53">
        <f t="shared" si="0"/>
        <v>32431.570000000007</v>
      </c>
      <c r="M37" s="2" t="s">
        <v>145</v>
      </c>
      <c r="N37" s="53"/>
      <c r="O37" s="53"/>
      <c r="P37" s="53"/>
      <c r="Q37" s="53">
        <v>2000</v>
      </c>
      <c r="R37" s="53"/>
      <c r="S37" s="53"/>
      <c r="T37" s="53"/>
    </row>
    <row r="38" spans="1:20" x14ac:dyDescent="0.25">
      <c r="A38" s="59">
        <v>43413</v>
      </c>
      <c r="B38" s="27" t="s">
        <v>179</v>
      </c>
      <c r="C38" s="53"/>
      <c r="D38" s="53"/>
      <c r="E38" s="53">
        <v>1.47</v>
      </c>
      <c r="F38" s="53"/>
      <c r="G38" s="53"/>
      <c r="H38" s="53"/>
      <c r="I38" s="53"/>
      <c r="J38" s="53"/>
      <c r="K38" s="53">
        <v>1.47</v>
      </c>
      <c r="L38" s="53">
        <f t="shared" si="0"/>
        <v>32433.040000000008</v>
      </c>
      <c r="M38" s="2"/>
      <c r="N38" s="53"/>
      <c r="O38" s="2"/>
      <c r="P38" s="53"/>
      <c r="Q38" s="53"/>
      <c r="R38" s="53"/>
      <c r="S38" s="53"/>
      <c r="T38" s="53"/>
    </row>
    <row r="39" spans="1:20" x14ac:dyDescent="0.25">
      <c r="A39" s="59">
        <v>43430</v>
      </c>
      <c r="B39" s="2"/>
      <c r="C39" s="53"/>
      <c r="D39" s="53"/>
      <c r="E39" s="53"/>
      <c r="F39" s="53"/>
      <c r="G39" s="53"/>
      <c r="H39" s="53"/>
      <c r="I39" s="53"/>
      <c r="J39" s="53"/>
      <c r="K39" s="53"/>
      <c r="L39" s="53">
        <f t="shared" si="0"/>
        <v>29433.040000000008</v>
      </c>
      <c r="M39" s="2" t="s">
        <v>145</v>
      </c>
      <c r="N39" s="53"/>
      <c r="O39" s="2"/>
      <c r="P39" s="53"/>
      <c r="Q39" s="53">
        <v>3000</v>
      </c>
      <c r="R39" s="53"/>
      <c r="S39" s="53"/>
      <c r="T39" s="53"/>
    </row>
    <row r="40" spans="1:20" x14ac:dyDescent="0.25">
      <c r="A40" s="59">
        <v>43444</v>
      </c>
      <c r="B40" s="2" t="s">
        <v>179</v>
      </c>
      <c r="C40" s="53"/>
      <c r="D40" s="53"/>
      <c r="E40" s="53">
        <v>1.32</v>
      </c>
      <c r="F40" s="53"/>
      <c r="G40" s="53"/>
      <c r="H40" s="53"/>
      <c r="I40" s="53"/>
      <c r="J40" s="53"/>
      <c r="K40" s="53">
        <v>1.32</v>
      </c>
      <c r="L40" s="53">
        <f t="shared" si="0"/>
        <v>29434.360000000008</v>
      </c>
      <c r="M40" s="53"/>
      <c r="N40" s="53"/>
      <c r="O40" s="53"/>
      <c r="P40" s="53"/>
      <c r="Q40" s="53"/>
      <c r="R40" s="53"/>
      <c r="S40" s="53"/>
      <c r="T40" s="53"/>
    </row>
    <row r="41" spans="1:20" x14ac:dyDescent="0.25">
      <c r="A41" s="59">
        <v>43472</v>
      </c>
      <c r="B41" s="27"/>
      <c r="C41" s="53"/>
      <c r="D41" s="53"/>
      <c r="E41" s="53"/>
      <c r="F41" s="53"/>
      <c r="G41" s="53"/>
      <c r="H41" s="53"/>
      <c r="I41" s="53"/>
      <c r="J41" s="53"/>
      <c r="K41" s="53"/>
      <c r="L41" s="53">
        <f t="shared" si="0"/>
        <v>26434.360000000008</v>
      </c>
      <c r="M41" s="2" t="s">
        <v>145</v>
      </c>
      <c r="N41" s="53"/>
      <c r="O41" s="53"/>
      <c r="P41" s="53"/>
      <c r="Q41" s="53">
        <v>3000</v>
      </c>
      <c r="R41" s="53"/>
      <c r="S41" s="53"/>
      <c r="T41" s="53"/>
    </row>
    <row r="42" spans="1:20" x14ac:dyDescent="0.25">
      <c r="A42" s="59">
        <v>43472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>
        <f t="shared" si="0"/>
        <v>20254.360000000008</v>
      </c>
      <c r="M42" s="2" t="s">
        <v>145</v>
      </c>
      <c r="N42" s="53"/>
      <c r="O42" s="53"/>
      <c r="P42" s="53"/>
      <c r="Q42" s="53">
        <v>6180</v>
      </c>
      <c r="R42" s="53"/>
      <c r="S42" s="53"/>
      <c r="T42" s="53"/>
    </row>
    <row r="43" spans="1:20" x14ac:dyDescent="0.25">
      <c r="A43" s="59">
        <v>43472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>
        <f t="shared" si="0"/>
        <v>16604.360000000008</v>
      </c>
      <c r="M43" s="2" t="s">
        <v>145</v>
      </c>
      <c r="N43" s="53"/>
      <c r="O43" s="53"/>
      <c r="P43" s="53"/>
      <c r="Q43" s="53">
        <v>3650</v>
      </c>
      <c r="R43" s="53"/>
      <c r="S43" s="53"/>
      <c r="T43" s="53"/>
    </row>
    <row r="44" spans="1:20" x14ac:dyDescent="0.25">
      <c r="A44" s="59">
        <v>43474</v>
      </c>
      <c r="B44" s="2" t="s">
        <v>179</v>
      </c>
      <c r="C44" s="53"/>
      <c r="D44" s="53"/>
      <c r="E44" s="53">
        <v>1.1599999999999999</v>
      </c>
      <c r="J44" s="53"/>
      <c r="K44" s="53">
        <v>1.1599999999999999</v>
      </c>
      <c r="L44" s="53">
        <f t="shared" si="0"/>
        <v>16605.520000000008</v>
      </c>
      <c r="M44" s="2"/>
      <c r="N44" s="53"/>
      <c r="O44" s="53"/>
      <c r="P44" s="53"/>
      <c r="Q44" s="53"/>
      <c r="R44" s="53"/>
      <c r="S44" s="53"/>
      <c r="T44" s="53"/>
    </row>
    <row r="45" spans="1:20" x14ac:dyDescent="0.25">
      <c r="A45" s="59">
        <v>43507</v>
      </c>
      <c r="B45" s="2" t="s">
        <v>179</v>
      </c>
      <c r="C45" s="53"/>
      <c r="D45" s="53"/>
      <c r="E45" s="53">
        <v>0.75</v>
      </c>
      <c r="J45" s="53"/>
      <c r="K45" s="53">
        <v>0.75</v>
      </c>
      <c r="L45" s="53">
        <f t="shared" si="0"/>
        <v>16606.270000000008</v>
      </c>
      <c r="M45" s="53"/>
      <c r="N45" s="53"/>
      <c r="O45" s="53"/>
      <c r="P45" s="53"/>
      <c r="Q45" s="53"/>
      <c r="R45" s="53"/>
      <c r="S45" s="53"/>
      <c r="T45" s="53"/>
    </row>
    <row r="46" spans="1:20" x14ac:dyDescent="0.25">
      <c r="A46" s="59">
        <v>43511</v>
      </c>
      <c r="B46" s="2"/>
      <c r="C46" s="53"/>
      <c r="D46" s="53"/>
      <c r="E46" s="53"/>
      <c r="J46" s="53"/>
      <c r="K46" s="53"/>
      <c r="L46" s="53">
        <f t="shared" si="0"/>
        <v>14606.270000000008</v>
      </c>
      <c r="M46" s="2" t="s">
        <v>145</v>
      </c>
      <c r="N46" s="53"/>
      <c r="O46" s="53"/>
      <c r="P46" s="53"/>
      <c r="Q46" s="53">
        <v>2000</v>
      </c>
      <c r="R46" s="53"/>
      <c r="S46" s="53"/>
      <c r="T46" s="53"/>
    </row>
    <row r="47" spans="1:20" x14ac:dyDescent="0.25">
      <c r="A47" s="59">
        <v>43535</v>
      </c>
      <c r="B47" s="2" t="s">
        <v>179</v>
      </c>
      <c r="C47" s="53"/>
      <c r="D47" s="53"/>
      <c r="E47" s="53">
        <v>0.56999999999999995</v>
      </c>
      <c r="J47" s="53"/>
      <c r="K47" s="53">
        <v>0.56999999999999995</v>
      </c>
      <c r="L47" s="53">
        <f t="shared" si="0"/>
        <v>14606.840000000007</v>
      </c>
      <c r="M47" s="53"/>
      <c r="N47" s="53"/>
      <c r="O47" s="53"/>
      <c r="P47" s="53"/>
      <c r="Q47" s="53"/>
      <c r="R47" s="53"/>
      <c r="S47" s="53"/>
      <c r="T47" s="53"/>
    </row>
    <row r="48" spans="1:20" x14ac:dyDescent="0.25">
      <c r="A48" s="59">
        <v>43550</v>
      </c>
      <c r="B48" s="2" t="s">
        <v>194</v>
      </c>
      <c r="C48" s="53"/>
      <c r="D48" s="53"/>
      <c r="E48" s="53">
        <v>527.78</v>
      </c>
      <c r="F48" s="61"/>
      <c r="G48" s="61"/>
      <c r="H48" s="61"/>
      <c r="I48" s="65"/>
      <c r="J48" s="53"/>
      <c r="K48" s="53">
        <v>527.78</v>
      </c>
      <c r="L48" s="53">
        <f t="shared" si="0"/>
        <v>15134.620000000008</v>
      </c>
      <c r="M48" s="53"/>
      <c r="N48" s="53"/>
      <c r="O48" s="53"/>
      <c r="P48" s="53"/>
      <c r="Q48" s="53"/>
      <c r="R48" s="53"/>
      <c r="S48" s="53"/>
      <c r="T48" s="53"/>
    </row>
    <row r="49" spans="1:20" ht="13.8" thickBot="1" x14ac:dyDescent="0.3">
      <c r="B49" s="62"/>
      <c r="C49" s="63">
        <f>SUM(C9:C48)</f>
        <v>17615.2</v>
      </c>
      <c r="D49" s="63">
        <f>SUM(D9:D48)</f>
        <v>37.5</v>
      </c>
      <c r="E49" s="63">
        <f>SUM(E9:E48)</f>
        <v>544.48</v>
      </c>
      <c r="F49" s="63">
        <f>SUM(F9:F48)</f>
        <v>0</v>
      </c>
      <c r="G49" s="64">
        <f>SUM(G8:G48)</f>
        <v>0</v>
      </c>
      <c r="H49" s="63">
        <f>SUM(H8:H48)</f>
        <v>369.99</v>
      </c>
      <c r="I49" s="64">
        <f>SUM(I10:I48)</f>
        <v>2000</v>
      </c>
      <c r="J49" s="63">
        <f>SUM(J9:J48)</f>
        <v>17131.400000000001</v>
      </c>
      <c r="K49" s="63">
        <f>SUM(K9:K48)</f>
        <v>37698.57</v>
      </c>
      <c r="L49" s="53"/>
      <c r="M49" s="53"/>
      <c r="N49" s="53"/>
      <c r="O49" s="53"/>
      <c r="P49" s="53"/>
      <c r="Q49" s="63">
        <f>SUM(Q9:Q48)</f>
        <v>124830</v>
      </c>
      <c r="R49" s="63">
        <f>SUM(R9:R19)</f>
        <v>0</v>
      </c>
      <c r="S49" s="63"/>
      <c r="T49" s="63"/>
    </row>
    <row r="50" spans="1:20" ht="13.8" thickTop="1" x14ac:dyDescent="0.25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</row>
    <row r="51" spans="1:20" x14ac:dyDescent="0.25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</row>
    <row r="52" spans="1:20" x14ac:dyDescent="0.25">
      <c r="A52" s="26" t="s">
        <v>193</v>
      </c>
      <c r="B52" s="53"/>
      <c r="C52" s="53"/>
      <c r="D52" s="53">
        <v>15134.62</v>
      </c>
      <c r="E52" s="53"/>
      <c r="G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</row>
    <row r="53" spans="1:20" x14ac:dyDescent="0.25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</row>
    <row r="54" spans="1:20" x14ac:dyDescent="0.25">
      <c r="A54" s="52" t="s">
        <v>60</v>
      </c>
      <c r="B54" s="53"/>
      <c r="C54" s="53"/>
      <c r="D54" s="53">
        <v>0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</row>
    <row r="55" spans="1:20" x14ac:dyDescent="0.25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</row>
    <row r="56" spans="1:20" x14ac:dyDescent="0.25">
      <c r="A56" s="59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</row>
    <row r="57" spans="1:20" x14ac:dyDescent="0.25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65"/>
      <c r="N57" s="53"/>
      <c r="O57" s="53"/>
      <c r="P57" s="53"/>
      <c r="Q57" s="53"/>
      <c r="R57" s="53"/>
      <c r="S57" s="53"/>
    </row>
    <row r="58" spans="1:20" x14ac:dyDescent="0.25"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>
        <f>SUM(M52:M56)</f>
        <v>0</v>
      </c>
      <c r="N58" s="53"/>
      <c r="O58" s="53"/>
      <c r="P58" s="53"/>
      <c r="Q58" s="53"/>
      <c r="R58" s="53"/>
      <c r="S58" s="53"/>
    </row>
    <row r="59" spans="1:20" x14ac:dyDescent="0.25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</row>
    <row r="60" spans="1:20" x14ac:dyDescent="0.25">
      <c r="A60" s="52" t="s">
        <v>57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>
        <v>0</v>
      </c>
      <c r="N60" s="53"/>
      <c r="O60" s="53"/>
      <c r="P60" s="53"/>
      <c r="Q60" s="53"/>
      <c r="R60" s="53"/>
      <c r="S60" s="53"/>
    </row>
    <row r="61" spans="1:20" x14ac:dyDescent="0.25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</row>
    <row r="62" spans="1:20" x14ac:dyDescent="0.25">
      <c r="A62" s="59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</row>
    <row r="63" spans="1:20" x14ac:dyDescent="0.25">
      <c r="A63" s="59"/>
      <c r="L63" s="53"/>
    </row>
    <row r="64" spans="1:20" x14ac:dyDescent="0.25">
      <c r="L64" s="61"/>
    </row>
    <row r="65" spans="1:13" x14ac:dyDescent="0.25">
      <c r="M65" s="53"/>
    </row>
    <row r="67" spans="1:13" ht="13.8" thickBot="1" x14ac:dyDescent="0.3">
      <c r="A67" s="52" t="s">
        <v>58</v>
      </c>
      <c r="M67" s="63">
        <f>L48</f>
        <v>15134.620000000008</v>
      </c>
    </row>
    <row r="68" spans="1:13" ht="13.8" thickTop="1" x14ac:dyDescent="0.25"/>
  </sheetData>
  <phoneticPr fontId="2" type="noConversion"/>
  <pageMargins left="0.25" right="0.25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EF441-37FC-4AD4-B5D9-1B7DB46B51F1}">
  <dimension ref="A1:R45"/>
  <sheetViews>
    <sheetView workbookViewId="0">
      <selection activeCell="Q38" sqref="Q38"/>
    </sheetView>
  </sheetViews>
  <sheetFormatPr defaultRowHeight="13.2" x14ac:dyDescent="0.25"/>
  <cols>
    <col min="1" max="1" width="10.109375" bestFit="1" customWidth="1"/>
    <col min="12" max="13" width="9.5546875" bestFit="1" customWidth="1"/>
  </cols>
  <sheetData>
    <row r="1" spans="1:18" x14ac:dyDescent="0.25">
      <c r="A1" s="51" t="s">
        <v>76</v>
      </c>
      <c r="B1" s="52"/>
      <c r="C1" s="52"/>
      <c r="D1" s="52"/>
      <c r="E1" s="52"/>
      <c r="F1" s="52"/>
      <c r="G1" s="52"/>
      <c r="H1" s="52"/>
      <c r="I1" s="52"/>
      <c r="J1" s="52"/>
      <c r="K1" s="53"/>
      <c r="L1" s="53"/>
      <c r="M1" s="53"/>
      <c r="N1" s="53"/>
      <c r="O1" s="52"/>
      <c r="P1" s="52"/>
      <c r="Q1" s="52"/>
      <c r="R1" s="52"/>
    </row>
    <row r="2" spans="1:18" x14ac:dyDescent="0.25">
      <c r="A2" s="51"/>
      <c r="B2" s="52"/>
      <c r="C2" s="52"/>
      <c r="D2" s="52"/>
      <c r="E2" s="52"/>
      <c r="F2" s="52"/>
      <c r="G2" s="52"/>
      <c r="H2" s="52"/>
      <c r="I2" s="52"/>
      <c r="J2" s="52"/>
      <c r="K2" s="53"/>
      <c r="L2" s="53"/>
      <c r="M2" s="53"/>
      <c r="N2" s="53"/>
      <c r="O2" s="52"/>
      <c r="P2" s="52"/>
      <c r="Q2" s="52"/>
      <c r="R2" s="52"/>
    </row>
    <row r="3" spans="1:18" x14ac:dyDescent="0.25">
      <c r="A3" s="1" t="s">
        <v>131</v>
      </c>
      <c r="B3" s="52"/>
      <c r="C3" s="52"/>
      <c r="D3" s="52"/>
      <c r="E3" s="52"/>
      <c r="F3" s="52"/>
      <c r="G3" s="52"/>
      <c r="H3" s="52"/>
      <c r="I3" s="52"/>
      <c r="J3" s="52"/>
      <c r="K3" s="53"/>
      <c r="L3" s="53"/>
      <c r="M3" s="53"/>
      <c r="N3" s="53"/>
      <c r="O3" s="52"/>
      <c r="P3" s="52"/>
      <c r="Q3" s="52"/>
      <c r="R3" s="52"/>
    </row>
    <row r="4" spans="1:18" x14ac:dyDescent="0.25">
      <c r="A4" s="51"/>
      <c r="B4" s="52"/>
      <c r="C4" s="52"/>
      <c r="D4" s="52"/>
      <c r="E4" s="52"/>
      <c r="F4" s="52"/>
      <c r="G4" s="52"/>
      <c r="H4" s="52"/>
      <c r="I4" s="52"/>
      <c r="J4" s="52"/>
      <c r="K4" s="53"/>
      <c r="L4" s="53"/>
      <c r="M4" s="53"/>
      <c r="N4" s="53"/>
      <c r="O4" s="52"/>
      <c r="P4" s="52"/>
      <c r="Q4" s="52"/>
      <c r="R4" s="52"/>
    </row>
    <row r="5" spans="1:18" x14ac:dyDescent="0.25">
      <c r="A5" s="51" t="s">
        <v>77</v>
      </c>
      <c r="B5" s="52"/>
      <c r="C5" s="52"/>
      <c r="D5" s="52"/>
      <c r="E5" s="52"/>
      <c r="F5" s="52"/>
      <c r="G5" s="52"/>
      <c r="H5" s="52"/>
      <c r="I5" s="52"/>
      <c r="J5" s="52"/>
      <c r="K5" s="53"/>
      <c r="L5" s="53"/>
      <c r="M5" s="53"/>
      <c r="N5" s="53"/>
      <c r="O5" s="52"/>
      <c r="P5" s="52"/>
      <c r="Q5" s="52"/>
      <c r="R5" s="52"/>
    </row>
    <row r="6" spans="1:18" x14ac:dyDescent="0.2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18" ht="26.4" x14ac:dyDescent="0.25">
      <c r="A7" s="52" t="s">
        <v>0</v>
      </c>
      <c r="B7" s="52" t="s">
        <v>1</v>
      </c>
      <c r="C7" s="52" t="s">
        <v>22</v>
      </c>
      <c r="D7" s="52" t="s">
        <v>74</v>
      </c>
      <c r="E7" s="52" t="s">
        <v>82</v>
      </c>
      <c r="F7" s="54" t="s">
        <v>100</v>
      </c>
      <c r="G7" s="54" t="s">
        <v>101</v>
      </c>
      <c r="H7" s="54" t="s">
        <v>10</v>
      </c>
      <c r="I7" s="54" t="s">
        <v>88</v>
      </c>
      <c r="J7" s="52" t="s">
        <v>20</v>
      </c>
      <c r="K7" s="53" t="s">
        <v>2</v>
      </c>
      <c r="L7" s="53" t="s">
        <v>3</v>
      </c>
      <c r="M7" s="53" t="s">
        <v>4</v>
      </c>
      <c r="N7" s="55" t="s">
        <v>13</v>
      </c>
      <c r="O7" s="56" t="s">
        <v>68</v>
      </c>
      <c r="P7" s="57" t="s">
        <v>6</v>
      </c>
      <c r="Q7" s="58" t="s">
        <v>2</v>
      </c>
      <c r="R7" s="56" t="s">
        <v>10</v>
      </c>
    </row>
    <row r="8" spans="1:18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3"/>
      <c r="L8" s="53"/>
      <c r="M8" s="53"/>
      <c r="N8" s="53"/>
      <c r="O8" s="53"/>
      <c r="P8" s="57"/>
      <c r="Q8" s="58"/>
      <c r="R8" s="58"/>
    </row>
    <row r="9" spans="1:18" x14ac:dyDescent="0.25">
      <c r="A9" s="59">
        <v>43191</v>
      </c>
      <c r="B9" s="53" t="s">
        <v>12</v>
      </c>
      <c r="C9" s="53"/>
      <c r="D9" s="53"/>
      <c r="E9" s="53"/>
      <c r="F9" s="53"/>
      <c r="G9" s="53"/>
      <c r="H9" s="53"/>
      <c r="I9" s="53"/>
      <c r="J9" s="53"/>
      <c r="K9" s="53"/>
      <c r="L9" s="53">
        <v>0</v>
      </c>
      <c r="M9" s="53"/>
      <c r="N9" s="53"/>
      <c r="O9" s="53"/>
      <c r="P9" s="53"/>
      <c r="Q9" s="53"/>
      <c r="R9" s="53"/>
    </row>
    <row r="10" spans="1:18" x14ac:dyDescent="0.25">
      <c r="A10" s="59">
        <v>43195</v>
      </c>
      <c r="B10" s="60"/>
      <c r="C10" s="60"/>
      <c r="D10" s="60"/>
      <c r="E10" s="60"/>
      <c r="F10" s="60"/>
      <c r="G10" s="60"/>
      <c r="H10" s="60"/>
      <c r="I10" s="60"/>
      <c r="J10" s="60">
        <v>56000</v>
      </c>
      <c r="K10" s="53">
        <v>56000</v>
      </c>
      <c r="L10" s="53">
        <f>L9+K10-Q10</f>
        <v>56000</v>
      </c>
      <c r="M10" s="53"/>
      <c r="N10" s="53"/>
      <c r="O10" s="53"/>
      <c r="P10" s="53"/>
      <c r="Q10" s="53"/>
      <c r="R10" s="53"/>
    </row>
    <row r="11" spans="1:18" x14ac:dyDescent="0.25">
      <c r="A11" s="59">
        <v>43539</v>
      </c>
      <c r="B11" s="60"/>
      <c r="C11" s="60"/>
      <c r="D11" s="60"/>
      <c r="E11" s="60"/>
      <c r="F11" s="60"/>
      <c r="G11" s="60"/>
      <c r="H11" s="60"/>
      <c r="I11" s="60"/>
      <c r="J11" s="60"/>
      <c r="K11" s="53">
        <v>527.78</v>
      </c>
      <c r="L11" s="53">
        <f>L10+K11-Q11</f>
        <v>56527.78</v>
      </c>
      <c r="M11" s="53"/>
      <c r="N11" s="53"/>
      <c r="O11" s="53"/>
      <c r="P11" s="53"/>
      <c r="Q11" s="53"/>
      <c r="R11" s="53"/>
    </row>
    <row r="12" spans="1:18" x14ac:dyDescent="0.25">
      <c r="A12" s="59"/>
      <c r="B12" s="60"/>
      <c r="C12" s="60"/>
      <c r="D12" s="60"/>
      <c r="E12" s="60"/>
      <c r="F12" s="60"/>
      <c r="G12" s="60"/>
      <c r="H12" s="60"/>
      <c r="I12" s="60"/>
      <c r="J12" s="60"/>
      <c r="K12" s="53"/>
      <c r="L12" s="53">
        <f>L11+K12-Q12</f>
        <v>56000</v>
      </c>
      <c r="M12" s="2" t="s">
        <v>192</v>
      </c>
      <c r="N12" s="53"/>
      <c r="O12" s="53"/>
      <c r="P12" s="53"/>
      <c r="Q12" s="53">
        <v>527.78</v>
      </c>
      <c r="R12" s="53"/>
    </row>
    <row r="13" spans="1:18" x14ac:dyDescent="0.25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53"/>
      <c r="L13" s="53">
        <f t="shared" ref="L13:L24" si="0">L12+K13-Q13</f>
        <v>56000</v>
      </c>
      <c r="M13" s="53"/>
      <c r="N13" s="53"/>
      <c r="O13" s="53"/>
      <c r="P13" s="53"/>
      <c r="Q13" s="53"/>
      <c r="R13" s="53"/>
    </row>
    <row r="14" spans="1:18" x14ac:dyDescent="0.25">
      <c r="A14" s="59"/>
      <c r="B14" s="60"/>
      <c r="C14" s="60"/>
      <c r="D14" s="60"/>
      <c r="E14" s="60"/>
      <c r="F14" s="60"/>
      <c r="G14" s="60"/>
      <c r="H14" s="60"/>
      <c r="I14" s="60"/>
      <c r="J14" s="60"/>
      <c r="K14" s="53"/>
      <c r="L14" s="53">
        <f t="shared" si="0"/>
        <v>56000</v>
      </c>
      <c r="M14" s="53"/>
      <c r="N14" s="53"/>
      <c r="O14" s="53"/>
      <c r="P14" s="53"/>
      <c r="Q14" s="53"/>
      <c r="R14" s="53"/>
    </row>
    <row r="15" spans="1:18" x14ac:dyDescent="0.25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53"/>
      <c r="L15" s="53">
        <f t="shared" si="0"/>
        <v>56000</v>
      </c>
      <c r="M15" s="53"/>
      <c r="N15" s="53"/>
      <c r="O15" s="53"/>
      <c r="P15" s="53"/>
      <c r="Q15" s="53"/>
      <c r="R15" s="53"/>
    </row>
    <row r="16" spans="1:18" x14ac:dyDescent="0.25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53"/>
      <c r="L16" s="53">
        <f t="shared" si="0"/>
        <v>56000</v>
      </c>
      <c r="M16" s="53"/>
      <c r="N16" s="53"/>
      <c r="O16" s="53"/>
      <c r="P16" s="53"/>
      <c r="Q16" s="53"/>
      <c r="R16" s="53"/>
    </row>
    <row r="17" spans="1:18" x14ac:dyDescent="0.25">
      <c r="A17" s="59"/>
      <c r="B17" s="60"/>
      <c r="C17" s="60"/>
      <c r="D17" s="60"/>
      <c r="E17" s="60"/>
      <c r="F17" s="60"/>
      <c r="G17" s="60"/>
      <c r="H17" s="60"/>
      <c r="I17" s="60"/>
      <c r="J17" s="60"/>
      <c r="K17" s="53"/>
      <c r="L17" s="53">
        <f t="shared" si="0"/>
        <v>56000</v>
      </c>
      <c r="M17" s="53"/>
      <c r="N17" s="53"/>
      <c r="O17" s="53"/>
      <c r="P17" s="53"/>
      <c r="Q17" s="53"/>
      <c r="R17" s="53"/>
    </row>
    <row r="18" spans="1:18" x14ac:dyDescent="0.25">
      <c r="A18" s="59"/>
      <c r="B18" s="60"/>
      <c r="C18" s="53"/>
      <c r="D18" s="53"/>
      <c r="E18" s="53"/>
      <c r="F18" s="53"/>
      <c r="G18" s="53"/>
      <c r="H18" s="53"/>
      <c r="I18" s="53"/>
      <c r="J18" s="53"/>
      <c r="K18" s="53"/>
      <c r="L18" s="53">
        <f t="shared" si="0"/>
        <v>56000</v>
      </c>
      <c r="M18" s="53"/>
      <c r="N18" s="53"/>
      <c r="O18" s="53"/>
      <c r="P18" s="53"/>
      <c r="Q18" s="53"/>
      <c r="R18" s="53"/>
    </row>
    <row r="19" spans="1:18" x14ac:dyDescent="0.25">
      <c r="A19" s="59"/>
      <c r="B19" s="60"/>
      <c r="C19" s="53"/>
      <c r="D19" s="53"/>
      <c r="E19" s="53"/>
      <c r="F19" s="53"/>
      <c r="G19" s="53"/>
      <c r="H19" s="53"/>
      <c r="I19" s="53"/>
      <c r="J19" s="53"/>
      <c r="K19" s="53"/>
      <c r="L19" s="53">
        <f t="shared" si="0"/>
        <v>56000</v>
      </c>
      <c r="M19" s="53"/>
      <c r="N19" s="53"/>
      <c r="O19" s="53"/>
      <c r="P19" s="53"/>
      <c r="Q19" s="53"/>
      <c r="R19" s="53"/>
    </row>
    <row r="20" spans="1:18" x14ac:dyDescent="0.25">
      <c r="A20" s="59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>
        <f t="shared" si="0"/>
        <v>56000</v>
      </c>
      <c r="M20" s="53"/>
      <c r="N20" s="53"/>
      <c r="O20" s="53"/>
      <c r="P20" s="53"/>
      <c r="Q20" s="53"/>
      <c r="R20" s="53"/>
    </row>
    <row r="21" spans="1:18" x14ac:dyDescent="0.25">
      <c r="A21" s="59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>
        <f>L20+K21-Q21</f>
        <v>56000</v>
      </c>
      <c r="M21" s="53"/>
      <c r="N21" s="53"/>
      <c r="O21" s="53"/>
      <c r="P21" s="53"/>
      <c r="Q21" s="53"/>
      <c r="R21" s="53"/>
    </row>
    <row r="22" spans="1:18" x14ac:dyDescent="0.25">
      <c r="A22" s="59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>
        <f t="shared" si="0"/>
        <v>56000</v>
      </c>
      <c r="M22" s="53"/>
      <c r="N22" s="53"/>
      <c r="O22" s="53"/>
      <c r="P22" s="53"/>
      <c r="Q22" s="53"/>
      <c r="R22" s="53"/>
    </row>
    <row r="23" spans="1:18" x14ac:dyDescent="0.25">
      <c r="A23" s="59"/>
      <c r="B23" s="2"/>
      <c r="C23" s="53"/>
      <c r="D23" s="53"/>
      <c r="E23" s="53"/>
      <c r="F23" s="53"/>
      <c r="G23" s="53"/>
      <c r="H23" s="53"/>
      <c r="I23" s="53"/>
      <c r="J23" s="53"/>
      <c r="K23" s="53"/>
      <c r="L23" s="65">
        <f t="shared" si="0"/>
        <v>56000</v>
      </c>
      <c r="M23" s="53"/>
      <c r="N23" s="53"/>
      <c r="O23" s="53"/>
      <c r="P23" s="53"/>
      <c r="Q23" s="53"/>
      <c r="R23" s="53"/>
    </row>
    <row r="24" spans="1:18" ht="13.8" thickBot="1" x14ac:dyDescent="0.3">
      <c r="A24" s="59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64">
        <f t="shared" si="0"/>
        <v>56000</v>
      </c>
      <c r="M24" s="2"/>
      <c r="N24" s="53"/>
      <c r="O24" s="2"/>
      <c r="P24" s="53"/>
      <c r="Q24" s="53"/>
      <c r="R24" s="53"/>
    </row>
    <row r="25" spans="1:18" ht="13.8" thickTop="1" x14ac:dyDescent="0.25">
      <c r="L25" s="2"/>
    </row>
    <row r="29" spans="1:18" x14ac:dyDescent="0.25">
      <c r="A29" s="26" t="s">
        <v>193</v>
      </c>
      <c r="B29" s="53"/>
      <c r="C29" s="53"/>
      <c r="D29" s="53"/>
      <c r="E29" s="53"/>
      <c r="F29" s="52"/>
      <c r="G29" s="53"/>
      <c r="H29" s="52"/>
      <c r="I29" s="53"/>
      <c r="J29" s="53"/>
      <c r="K29" s="53"/>
      <c r="L29" s="53"/>
      <c r="M29" s="53">
        <v>56000</v>
      </c>
    </row>
    <row r="30" spans="1:18" x14ac:dyDescent="0.25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pans="1:18" x14ac:dyDescent="0.25">
      <c r="A31" s="52" t="s">
        <v>60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>
        <v>0</v>
      </c>
      <c r="M31" s="53"/>
    </row>
    <row r="32" spans="1:18" x14ac:dyDescent="0.25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1:13" x14ac:dyDescent="0.25">
      <c r="A33" s="59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x14ac:dyDescent="0.25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65"/>
    </row>
    <row r="35" spans="1:13" x14ac:dyDescent="0.25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>
        <f>SUM(M29:M33)</f>
        <v>56000</v>
      </c>
    </row>
    <row r="36" spans="1:13" x14ac:dyDescent="0.25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</row>
    <row r="37" spans="1:13" x14ac:dyDescent="0.25">
      <c r="A37" s="52" t="s">
        <v>57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>
        <v>0</v>
      </c>
      <c r="M37" s="53"/>
    </row>
    <row r="38" spans="1:13" x14ac:dyDescent="0.25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13" x14ac:dyDescent="0.25">
      <c r="A39" s="59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</row>
    <row r="40" spans="1:13" x14ac:dyDescent="0.25">
      <c r="A40" s="59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3"/>
      <c r="M40" s="52"/>
    </row>
    <row r="41" spans="1:13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</row>
    <row r="42" spans="1:13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3"/>
    </row>
    <row r="43" spans="1:13" x14ac:dyDescent="0.2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</row>
    <row r="44" spans="1:13" ht="13.8" thickBot="1" x14ac:dyDescent="0.3">
      <c r="A44" s="52" t="s">
        <v>58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63">
        <f>L24</f>
        <v>56000</v>
      </c>
    </row>
    <row r="45" spans="1:13" ht="13.8" thickTop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3"/>
  <sheetViews>
    <sheetView zoomScale="80" zoomScaleNormal="80" workbookViewId="0">
      <pane ySplit="1716" topLeftCell="A19" activePane="bottomLeft"/>
      <selection activeCell="E5" sqref="E5"/>
      <selection pane="bottomLeft" activeCell="G43" sqref="G43"/>
    </sheetView>
  </sheetViews>
  <sheetFormatPr defaultRowHeight="13.2" x14ac:dyDescent="0.25"/>
  <cols>
    <col min="1" max="1" width="34.33203125" customWidth="1"/>
    <col min="2" max="2" width="5" customWidth="1"/>
    <col min="4" max="4" width="5" customWidth="1"/>
    <col min="6" max="6" width="5" customWidth="1"/>
    <col min="7" max="7" width="9.6640625" customWidth="1"/>
    <col min="8" max="8" width="5" customWidth="1"/>
    <col min="9" max="9" width="9.5546875" hidden="1" customWidth="1"/>
    <col min="10" max="10" width="5" hidden="1" customWidth="1"/>
    <col min="11" max="11" width="9.88671875" customWidth="1"/>
  </cols>
  <sheetData>
    <row r="1" spans="1:12" ht="17.399999999999999" x14ac:dyDescent="0.3">
      <c r="A1" s="94" t="s">
        <v>76</v>
      </c>
      <c r="B1" s="94"/>
      <c r="C1" s="94"/>
      <c r="D1" s="94"/>
      <c r="E1" s="94"/>
      <c r="F1" s="94"/>
      <c r="G1" s="94"/>
      <c r="H1" s="94"/>
      <c r="I1" s="94"/>
    </row>
    <row r="2" spans="1:12" x14ac:dyDescent="0.25">
      <c r="C2" s="2"/>
      <c r="D2" s="2"/>
      <c r="E2" s="2"/>
      <c r="F2" s="2"/>
      <c r="G2" s="2"/>
      <c r="I2" s="2"/>
    </row>
    <row r="3" spans="1:12" ht="17.399999999999999" x14ac:dyDescent="0.3">
      <c r="A3" s="94" t="s">
        <v>132</v>
      </c>
      <c r="B3" s="94"/>
      <c r="C3" s="94"/>
      <c r="D3" s="94"/>
      <c r="E3" s="94"/>
      <c r="F3" s="94"/>
      <c r="G3" s="94"/>
      <c r="H3" s="94"/>
      <c r="I3" s="94"/>
    </row>
    <row r="4" spans="1:12" ht="17.399999999999999" x14ac:dyDescent="0.3">
      <c r="A4" s="12"/>
      <c r="B4" s="12"/>
      <c r="C4" s="13"/>
      <c r="D4" s="13"/>
      <c r="E4" s="13"/>
      <c r="F4" s="13"/>
      <c r="G4" s="13"/>
      <c r="H4" s="12"/>
      <c r="I4" s="13"/>
    </row>
    <row r="5" spans="1:12" ht="27" x14ac:dyDescent="0.3">
      <c r="A5" s="12"/>
      <c r="B5" s="12"/>
      <c r="C5" s="14" t="s">
        <v>133</v>
      </c>
      <c r="D5" s="14"/>
      <c r="E5" s="14" t="s">
        <v>134</v>
      </c>
      <c r="F5" s="14"/>
      <c r="G5" s="14" t="s">
        <v>135</v>
      </c>
      <c r="H5" s="12"/>
      <c r="I5" s="14" t="s">
        <v>45</v>
      </c>
      <c r="K5" s="1" t="s">
        <v>17</v>
      </c>
    </row>
    <row r="6" spans="1:12" ht="12.75" customHeight="1" x14ac:dyDescent="0.3">
      <c r="A6" s="38" t="s">
        <v>21</v>
      </c>
      <c r="B6" s="12"/>
      <c r="C6" s="14"/>
      <c r="D6" s="14"/>
      <c r="E6" s="14"/>
      <c r="F6" s="14"/>
      <c r="G6" s="14"/>
      <c r="H6" s="12"/>
      <c r="I6" s="14"/>
      <c r="K6" s="1"/>
    </row>
    <row r="7" spans="1:12" ht="12.75" customHeight="1" x14ac:dyDescent="0.3">
      <c r="A7" s="33" t="s">
        <v>22</v>
      </c>
      <c r="B7" s="12"/>
      <c r="C7" s="2">
        <v>15261</v>
      </c>
      <c r="D7" s="14"/>
      <c r="E7" s="27">
        <v>16787</v>
      </c>
      <c r="F7" s="14"/>
      <c r="G7" s="27">
        <v>16787</v>
      </c>
      <c r="H7" s="12"/>
      <c r="I7" s="27">
        <v>0</v>
      </c>
      <c r="K7" s="2">
        <f>G7-E7</f>
        <v>0</v>
      </c>
    </row>
    <row r="8" spans="1:12" ht="12.75" customHeight="1" x14ac:dyDescent="0.3">
      <c r="A8" s="33" t="s">
        <v>106</v>
      </c>
      <c r="B8" s="12"/>
      <c r="C8" s="2">
        <v>400</v>
      </c>
      <c r="D8" s="14"/>
      <c r="E8" s="27">
        <v>440</v>
      </c>
      <c r="F8" s="14"/>
      <c r="G8" s="27">
        <v>440</v>
      </c>
      <c r="H8" s="12"/>
      <c r="I8" s="27"/>
      <c r="K8" s="2">
        <f>G8-E8</f>
        <v>0</v>
      </c>
      <c r="L8" s="2"/>
    </row>
    <row r="9" spans="1:12" ht="12.75" customHeight="1" x14ac:dyDescent="0.3">
      <c r="A9" s="33" t="s">
        <v>82</v>
      </c>
      <c r="B9" s="12"/>
      <c r="C9" s="27">
        <v>9.94</v>
      </c>
      <c r="D9" s="14"/>
      <c r="E9" s="27">
        <v>10</v>
      </c>
      <c r="F9" s="14"/>
      <c r="G9" s="27">
        <f>IA!E49</f>
        <v>544.48</v>
      </c>
      <c r="H9" s="12"/>
      <c r="I9" s="27">
        <f>E9-G9</f>
        <v>-534.48</v>
      </c>
      <c r="K9" s="2">
        <f t="shared" ref="K9:K15" si="0">G9-E9</f>
        <v>534.48</v>
      </c>
    </row>
    <row r="10" spans="1:12" ht="12.75" customHeight="1" x14ac:dyDescent="0.3">
      <c r="A10" s="33" t="s">
        <v>74</v>
      </c>
      <c r="B10" s="12"/>
      <c r="C10" s="27">
        <v>227.5</v>
      </c>
      <c r="D10" s="14"/>
      <c r="E10" s="27">
        <v>100</v>
      </c>
      <c r="F10" s="14"/>
      <c r="G10" s="27">
        <f>IA!D49+Treasurers!D120</f>
        <v>60</v>
      </c>
      <c r="H10" s="12"/>
      <c r="I10" s="27">
        <v>70</v>
      </c>
      <c r="K10" s="2">
        <f t="shared" si="0"/>
        <v>-40</v>
      </c>
    </row>
    <row r="11" spans="1:12" ht="12.75" customHeight="1" x14ac:dyDescent="0.3">
      <c r="A11" s="26" t="s">
        <v>102</v>
      </c>
      <c r="B11" s="12"/>
      <c r="C11" s="2">
        <v>15943</v>
      </c>
      <c r="D11" s="14"/>
      <c r="E11" s="27">
        <v>14000</v>
      </c>
      <c r="F11" s="14"/>
      <c r="G11" s="27">
        <v>0</v>
      </c>
      <c r="H11" s="12"/>
      <c r="I11" s="27">
        <v>0</v>
      </c>
      <c r="K11" s="2">
        <f t="shared" si="0"/>
        <v>-14000</v>
      </c>
    </row>
    <row r="12" spans="1:12" ht="12.75" customHeight="1" x14ac:dyDescent="0.3">
      <c r="A12" s="26" t="s">
        <v>61</v>
      </c>
      <c r="B12" s="12"/>
      <c r="C12" s="36">
        <v>575.45000000000005</v>
      </c>
      <c r="D12" s="14"/>
      <c r="E12" s="27">
        <v>0</v>
      </c>
      <c r="F12" s="14"/>
      <c r="G12" s="27">
        <f>IA!H49</f>
        <v>369.99</v>
      </c>
      <c r="H12" s="12"/>
      <c r="I12" s="27">
        <v>0</v>
      </c>
      <c r="K12" s="2">
        <f t="shared" si="0"/>
        <v>369.99</v>
      </c>
    </row>
    <row r="13" spans="1:12" ht="12.75" customHeight="1" x14ac:dyDescent="0.3">
      <c r="A13" s="33" t="s">
        <v>92</v>
      </c>
      <c r="B13" s="12"/>
      <c r="C13" s="27">
        <v>52.52</v>
      </c>
      <c r="D13" s="14"/>
      <c r="E13" s="27">
        <v>0</v>
      </c>
      <c r="F13" s="14"/>
      <c r="G13" s="27">
        <f>IA!F36</f>
        <v>0</v>
      </c>
      <c r="H13" s="12"/>
      <c r="I13" s="27">
        <v>0</v>
      </c>
      <c r="K13" s="2">
        <f t="shared" si="0"/>
        <v>0</v>
      </c>
    </row>
    <row r="14" spans="1:12" ht="12.75" customHeight="1" x14ac:dyDescent="0.3">
      <c r="A14" s="33" t="s">
        <v>101</v>
      </c>
      <c r="B14" s="12"/>
      <c r="C14" s="27">
        <v>2496</v>
      </c>
      <c r="D14" s="14"/>
      <c r="E14" s="27"/>
      <c r="F14" s="14"/>
      <c r="G14" s="27">
        <f>IA!G49</f>
        <v>0</v>
      </c>
      <c r="H14" s="12"/>
      <c r="I14" s="27"/>
      <c r="K14" s="2"/>
    </row>
    <row r="15" spans="1:12" ht="12.75" customHeight="1" x14ac:dyDescent="0.3">
      <c r="A15" s="33" t="s">
        <v>20</v>
      </c>
      <c r="B15" s="12"/>
      <c r="C15" s="27">
        <v>510</v>
      </c>
      <c r="D15" s="14"/>
      <c r="E15" s="27">
        <v>0</v>
      </c>
      <c r="F15" s="14"/>
      <c r="G15" s="27">
        <f>IA!J49+Treasurers!E56</f>
        <v>17131.400000000001</v>
      </c>
      <c r="H15" s="12"/>
      <c r="I15" s="27">
        <v>0</v>
      </c>
      <c r="K15" s="2">
        <f t="shared" si="0"/>
        <v>17131.400000000001</v>
      </c>
    </row>
    <row r="16" spans="1:12" ht="18" thickBot="1" x14ac:dyDescent="0.35">
      <c r="A16" s="34"/>
      <c r="B16" s="12"/>
      <c r="C16" s="37">
        <f>SUM(C7:C15)</f>
        <v>35475.410000000003</v>
      </c>
      <c r="D16" s="14"/>
      <c r="E16" s="37">
        <f>SUM(E7:E15)</f>
        <v>31337</v>
      </c>
      <c r="F16" s="14"/>
      <c r="G16" s="37">
        <f>SUM(G7:G15)</f>
        <v>35332.870000000003</v>
      </c>
      <c r="H16" s="12"/>
      <c r="I16" s="37">
        <f>SUM(I7:I15)</f>
        <v>-464.48</v>
      </c>
      <c r="K16" s="37">
        <f>SUM(K7:K15)</f>
        <v>3995.8700000000008</v>
      </c>
    </row>
    <row r="17" spans="1:11" ht="18" thickTop="1" x14ac:dyDescent="0.3">
      <c r="A17" s="34"/>
      <c r="B17" s="12"/>
      <c r="C17" s="35"/>
      <c r="D17" s="14"/>
      <c r="E17" s="14"/>
      <c r="F17" s="14"/>
      <c r="G17" s="14"/>
      <c r="H17" s="12"/>
      <c r="I17" s="14"/>
      <c r="K17" s="14"/>
    </row>
    <row r="18" spans="1:11" x14ac:dyDescent="0.25">
      <c r="A18" s="1" t="s">
        <v>19</v>
      </c>
      <c r="C18" s="36"/>
      <c r="D18" s="2"/>
      <c r="E18" s="2"/>
      <c r="F18" s="2"/>
      <c r="G18" s="46"/>
      <c r="I18" s="2"/>
    </row>
    <row r="19" spans="1:11" x14ac:dyDescent="0.25">
      <c r="A19" t="s">
        <v>83</v>
      </c>
      <c r="C19" s="2">
        <v>87</v>
      </c>
      <c r="D19" s="2"/>
      <c r="E19" s="2">
        <v>150</v>
      </c>
      <c r="F19" s="2"/>
      <c r="G19" s="27">
        <f>Treasurers!L120</f>
        <v>235.99</v>
      </c>
      <c r="I19" s="2">
        <f>E19-G19</f>
        <v>-85.990000000000009</v>
      </c>
      <c r="K19" s="2">
        <f>E19-G19</f>
        <v>-85.990000000000009</v>
      </c>
    </row>
    <row r="20" spans="1:11" x14ac:dyDescent="0.25">
      <c r="A20" t="s">
        <v>46</v>
      </c>
      <c r="C20" s="2">
        <v>144.24</v>
      </c>
      <c r="D20" s="2"/>
      <c r="E20" s="2">
        <v>160</v>
      </c>
      <c r="F20" s="2"/>
      <c r="G20" s="27">
        <f>Treasurers!AA120</f>
        <v>0</v>
      </c>
      <c r="I20" s="2">
        <v>0</v>
      </c>
      <c r="K20" s="2">
        <f t="shared" ref="K20:K39" si="1">E20-G20</f>
        <v>160</v>
      </c>
    </row>
    <row r="21" spans="1:11" x14ac:dyDescent="0.25">
      <c r="A21" t="s">
        <v>16</v>
      </c>
      <c r="C21" s="2">
        <v>0</v>
      </c>
      <c r="D21" s="2"/>
      <c r="E21" s="2">
        <v>150</v>
      </c>
      <c r="F21" s="2"/>
      <c r="G21" s="27">
        <f>Treasurers!AB120</f>
        <v>0</v>
      </c>
      <c r="I21" s="2">
        <v>0</v>
      </c>
      <c r="K21" s="2">
        <f t="shared" si="1"/>
        <v>150</v>
      </c>
    </row>
    <row r="22" spans="1:11" x14ac:dyDescent="0.25">
      <c r="A22" t="s">
        <v>89</v>
      </c>
      <c r="C22" s="2">
        <v>26790.93</v>
      </c>
      <c r="D22" s="2"/>
      <c r="E22" s="2">
        <v>250</v>
      </c>
      <c r="F22" s="2"/>
      <c r="G22" s="27">
        <f>Treasurers!N120</f>
        <v>3022.18</v>
      </c>
      <c r="I22" s="2">
        <v>100</v>
      </c>
      <c r="K22" s="2">
        <f t="shared" si="1"/>
        <v>-2772.18</v>
      </c>
    </row>
    <row r="23" spans="1:11" x14ac:dyDescent="0.25">
      <c r="A23" t="s">
        <v>90</v>
      </c>
      <c r="C23" s="2">
        <v>457.6</v>
      </c>
      <c r="D23" s="2"/>
      <c r="E23" s="2">
        <v>1000</v>
      </c>
      <c r="F23" s="2"/>
      <c r="G23" s="27">
        <f>Treasurers!O120</f>
        <v>1206.3100000000002</v>
      </c>
      <c r="I23" s="15">
        <v>600</v>
      </c>
      <c r="K23" s="2">
        <f t="shared" si="1"/>
        <v>-206.31000000000017</v>
      </c>
    </row>
    <row r="24" spans="1:11" x14ac:dyDescent="0.25">
      <c r="A24" t="s">
        <v>14</v>
      </c>
      <c r="C24" s="2">
        <v>1185</v>
      </c>
      <c r="D24" s="2"/>
      <c r="E24" s="2">
        <v>1000</v>
      </c>
      <c r="F24" s="2"/>
      <c r="G24" s="27">
        <f>Treasurers!M120</f>
        <v>1050</v>
      </c>
      <c r="I24" s="15">
        <v>765</v>
      </c>
      <c r="K24" s="2">
        <f t="shared" si="1"/>
        <v>-50</v>
      </c>
    </row>
    <row r="25" spans="1:11" x14ac:dyDescent="0.25">
      <c r="A25" t="s">
        <v>87</v>
      </c>
      <c r="C25" s="2">
        <v>272.5</v>
      </c>
      <c r="D25" s="2"/>
      <c r="E25" s="2">
        <v>320</v>
      </c>
      <c r="F25" s="2"/>
      <c r="G25" s="27">
        <f>Treasurers!P120</f>
        <v>396</v>
      </c>
      <c r="I25" s="15">
        <v>190</v>
      </c>
      <c r="K25" s="2">
        <f t="shared" si="1"/>
        <v>-76</v>
      </c>
    </row>
    <row r="26" spans="1:11" x14ac:dyDescent="0.25">
      <c r="A26" t="s">
        <v>15</v>
      </c>
      <c r="C26" s="2">
        <v>405.81</v>
      </c>
      <c r="D26" s="2"/>
      <c r="E26" s="2">
        <v>350</v>
      </c>
      <c r="F26" s="2"/>
      <c r="G26" s="27">
        <f>Treasurers!R120</f>
        <v>648.54999999999995</v>
      </c>
      <c r="I26" s="2">
        <v>60</v>
      </c>
      <c r="K26" s="2">
        <f t="shared" si="1"/>
        <v>-298.54999999999995</v>
      </c>
    </row>
    <row r="27" spans="1:11" x14ac:dyDescent="0.25">
      <c r="A27" t="s">
        <v>88</v>
      </c>
      <c r="C27" s="2">
        <v>4357.6499999999996</v>
      </c>
      <c r="D27" s="2"/>
      <c r="E27" s="2">
        <v>3600</v>
      </c>
      <c r="F27" s="2"/>
      <c r="G27" s="27">
        <f>Treasurers!S120</f>
        <v>33245.449999999997</v>
      </c>
      <c r="I27" s="2">
        <v>2621.2800000000002</v>
      </c>
      <c r="K27" s="2">
        <f t="shared" si="1"/>
        <v>-29645.449999999997</v>
      </c>
    </row>
    <row r="28" spans="1:11" x14ac:dyDescent="0.25">
      <c r="A28" t="s">
        <v>91</v>
      </c>
      <c r="C28" s="2">
        <v>6670.5000000000009</v>
      </c>
      <c r="D28" s="2"/>
      <c r="E28" s="2">
        <v>8000</v>
      </c>
      <c r="F28" s="2"/>
      <c r="G28" s="27">
        <v>5328.6</v>
      </c>
      <c r="I28" s="2">
        <v>2880</v>
      </c>
      <c r="K28" s="2">
        <f t="shared" si="1"/>
        <v>2671.3999999999996</v>
      </c>
    </row>
    <row r="29" spans="1:11" x14ac:dyDescent="0.25">
      <c r="A29" t="s">
        <v>94</v>
      </c>
      <c r="C29" s="2">
        <v>237.92</v>
      </c>
      <c r="D29" s="2"/>
      <c r="E29" s="2">
        <v>250</v>
      </c>
      <c r="F29" s="2"/>
      <c r="G29" s="27">
        <f>Treasurers!U120</f>
        <v>477.12000000000006</v>
      </c>
      <c r="I29" s="2">
        <v>68.040000000000006</v>
      </c>
      <c r="K29" s="2">
        <f t="shared" si="1"/>
        <v>-227.12000000000006</v>
      </c>
    </row>
    <row r="30" spans="1:11" x14ac:dyDescent="0.25">
      <c r="A30" t="s">
        <v>79</v>
      </c>
      <c r="C30" s="2">
        <v>1858.02</v>
      </c>
      <c r="D30" s="2"/>
      <c r="E30" s="2">
        <v>1858.02</v>
      </c>
      <c r="F30" s="2"/>
      <c r="G30" s="27">
        <f>Treasurers!Y120</f>
        <v>1858.02</v>
      </c>
      <c r="I30" s="2">
        <v>929.01</v>
      </c>
      <c r="K30" s="2">
        <f t="shared" si="1"/>
        <v>0</v>
      </c>
    </row>
    <row r="31" spans="1:11" x14ac:dyDescent="0.25">
      <c r="A31" t="s">
        <v>85</v>
      </c>
      <c r="C31" s="2">
        <v>5393.73</v>
      </c>
      <c r="D31" s="2"/>
      <c r="E31" s="2">
        <v>2500</v>
      </c>
      <c r="F31" s="2"/>
      <c r="G31" s="27">
        <f>Treasurers!Z120</f>
        <v>0</v>
      </c>
      <c r="I31" s="2">
        <v>1050.8599999999999</v>
      </c>
      <c r="K31" s="2">
        <f t="shared" si="1"/>
        <v>2500</v>
      </c>
    </row>
    <row r="32" spans="1:11" x14ac:dyDescent="0.25">
      <c r="A32" t="s">
        <v>86</v>
      </c>
      <c r="C32" s="2">
        <v>410</v>
      </c>
      <c r="D32" s="2"/>
      <c r="E32" s="2">
        <v>200</v>
      </c>
      <c r="F32" s="2"/>
      <c r="G32" s="27">
        <f>Treasurers!Q120</f>
        <v>550</v>
      </c>
      <c r="I32" s="2">
        <v>100</v>
      </c>
      <c r="K32" s="2">
        <f t="shared" si="1"/>
        <v>-350</v>
      </c>
    </row>
    <row r="33" spans="1:11" x14ac:dyDescent="0.25">
      <c r="A33" s="26" t="s">
        <v>93</v>
      </c>
      <c r="C33" s="2">
        <v>0</v>
      </c>
      <c r="D33" s="2"/>
      <c r="E33" s="2">
        <v>50</v>
      </c>
      <c r="F33" s="2"/>
      <c r="G33" s="27">
        <v>0</v>
      </c>
      <c r="I33" s="2">
        <v>0</v>
      </c>
      <c r="K33" s="2">
        <f t="shared" si="1"/>
        <v>50</v>
      </c>
    </row>
    <row r="34" spans="1:11" x14ac:dyDescent="0.25">
      <c r="A34" s="26" t="s">
        <v>62</v>
      </c>
      <c r="C34" s="2">
        <v>0</v>
      </c>
      <c r="D34" s="2"/>
      <c r="E34" s="2">
        <v>50</v>
      </c>
      <c r="F34" s="2"/>
      <c r="G34" s="27">
        <v>25</v>
      </c>
      <c r="I34" s="2">
        <v>0</v>
      </c>
      <c r="K34" s="2">
        <f t="shared" si="1"/>
        <v>25</v>
      </c>
    </row>
    <row r="35" spans="1:11" x14ac:dyDescent="0.25">
      <c r="A35" s="26" t="s">
        <v>74</v>
      </c>
      <c r="C35" s="2">
        <v>0</v>
      </c>
      <c r="D35" s="2"/>
      <c r="E35" s="2">
        <v>800</v>
      </c>
      <c r="F35" s="2"/>
      <c r="G35" s="27">
        <v>0</v>
      </c>
      <c r="I35" s="2">
        <v>0</v>
      </c>
      <c r="K35" s="2">
        <f>E35-G35</f>
        <v>800</v>
      </c>
    </row>
    <row r="36" spans="1:11" x14ac:dyDescent="0.25">
      <c r="A36" s="26" t="s">
        <v>103</v>
      </c>
      <c r="C36" s="2">
        <v>13.5</v>
      </c>
      <c r="D36" s="2"/>
      <c r="E36" s="2">
        <v>100</v>
      </c>
      <c r="F36" s="2"/>
      <c r="G36" s="27">
        <f>Treasurers!AC120</f>
        <v>84.7</v>
      </c>
      <c r="I36" s="2"/>
      <c r="K36" s="2"/>
    </row>
    <row r="37" spans="1:11" x14ac:dyDescent="0.25">
      <c r="A37" s="26" t="s">
        <v>20</v>
      </c>
      <c r="C37" s="2">
        <v>2232.4499999999998</v>
      </c>
      <c r="D37" s="2"/>
      <c r="E37" s="2">
        <v>0</v>
      </c>
      <c r="F37" s="2"/>
      <c r="G37" s="27">
        <f>Treasurers!AF120</f>
        <v>58668.94</v>
      </c>
      <c r="I37" s="2">
        <v>766.4</v>
      </c>
      <c r="K37" s="2">
        <f t="shared" si="1"/>
        <v>-58668.94</v>
      </c>
    </row>
    <row r="38" spans="1:11" x14ac:dyDescent="0.25">
      <c r="A38" s="26" t="s">
        <v>128</v>
      </c>
      <c r="C38" s="2">
        <v>0</v>
      </c>
      <c r="D38" s="2"/>
      <c r="E38" s="2">
        <v>0</v>
      </c>
      <c r="F38" s="2"/>
      <c r="G38" s="27">
        <f>Treasurers!AD120</f>
        <v>0</v>
      </c>
      <c r="I38" s="2"/>
      <c r="K38" s="2"/>
    </row>
    <row r="39" spans="1:11" x14ac:dyDescent="0.25">
      <c r="A39" t="s">
        <v>10</v>
      </c>
      <c r="C39" s="2">
        <v>0</v>
      </c>
      <c r="D39" s="2"/>
      <c r="E39" s="2">
        <v>0</v>
      </c>
      <c r="F39" s="2"/>
      <c r="G39" s="27">
        <f>Treasurers!AG120</f>
        <v>2286.8000000000006</v>
      </c>
      <c r="I39" s="2">
        <v>0</v>
      </c>
      <c r="K39" s="2">
        <f t="shared" si="1"/>
        <v>-2286.8000000000006</v>
      </c>
    </row>
    <row r="40" spans="1:11" x14ac:dyDescent="0.25">
      <c r="C40" s="16"/>
      <c r="D40" s="2"/>
      <c r="E40" s="16"/>
      <c r="F40" s="2"/>
      <c r="G40" s="27"/>
      <c r="I40" s="16"/>
      <c r="K40" s="18"/>
    </row>
    <row r="41" spans="1:11" ht="13.8" thickBot="1" x14ac:dyDescent="0.3">
      <c r="C41" s="2">
        <f>SUM(C19:C40)</f>
        <v>50516.849999999991</v>
      </c>
      <c r="D41" s="2"/>
      <c r="E41" s="2">
        <f>SUM(E19:E40)</f>
        <v>20788.02</v>
      </c>
      <c r="F41" s="2"/>
      <c r="G41" s="45">
        <f>SUM(G19:G39)</f>
        <v>109083.65999999999</v>
      </c>
      <c r="I41" s="2">
        <f>SUM(I19:I40)</f>
        <v>10044.6</v>
      </c>
      <c r="K41" s="11">
        <f>SUM(K19:K40)</f>
        <v>-88310.94</v>
      </c>
    </row>
    <row r="42" spans="1:11" ht="13.8" thickTop="1" x14ac:dyDescent="0.25">
      <c r="C42" s="2"/>
      <c r="D42" s="2"/>
      <c r="E42" s="2"/>
      <c r="F42" s="2"/>
      <c r="G42" s="2"/>
      <c r="I42" s="2"/>
    </row>
    <row r="43" spans="1:11" x14ac:dyDescent="0.25">
      <c r="A43" s="26" t="s">
        <v>55</v>
      </c>
      <c r="C43" s="2">
        <f>C16-C41</f>
        <v>-15041.439999999988</v>
      </c>
      <c r="D43" s="2"/>
      <c r="E43" s="2">
        <f>E16-E41</f>
        <v>10548.98</v>
      </c>
      <c r="F43" s="2"/>
      <c r="G43" s="2">
        <f>G16-G41</f>
        <v>-73750.789999999979</v>
      </c>
      <c r="H43" s="2"/>
      <c r="I43" s="2">
        <f>I16-I41</f>
        <v>-10509.08</v>
      </c>
    </row>
    <row r="44" spans="1:11" x14ac:dyDescent="0.25">
      <c r="C44" s="2"/>
      <c r="D44" s="2"/>
      <c r="E44" s="2"/>
      <c r="F44" s="2"/>
      <c r="G44" s="2"/>
      <c r="I44" s="2"/>
    </row>
    <row r="45" spans="1:11" ht="13.8" thickBot="1" x14ac:dyDescent="0.3">
      <c r="A45" t="s">
        <v>18</v>
      </c>
      <c r="C45" s="2"/>
      <c r="D45" s="2"/>
      <c r="E45" s="11">
        <f>E41+E43</f>
        <v>31337</v>
      </c>
      <c r="F45" s="2"/>
      <c r="G45" s="2"/>
      <c r="I45" s="11">
        <f>I41+I43</f>
        <v>-464.47999999999956</v>
      </c>
    </row>
    <row r="46" spans="1:11" ht="13.8" thickTop="1" x14ac:dyDescent="0.25">
      <c r="C46" s="2"/>
      <c r="D46" s="2"/>
      <c r="E46" s="2"/>
      <c r="F46" s="2"/>
      <c r="G46" s="2"/>
      <c r="I46" s="2"/>
    </row>
    <row r="47" spans="1:11" x14ac:dyDescent="0.25">
      <c r="A47" t="s">
        <v>56</v>
      </c>
    </row>
    <row r="53" spans="1:1" x14ac:dyDescent="0.25">
      <c r="A53" s="17"/>
    </row>
  </sheetData>
  <mergeCells count="2">
    <mergeCell ref="A1:I1"/>
    <mergeCell ref="A3:I3"/>
  </mergeCells>
  <phoneticPr fontId="2" type="noConversion"/>
  <pageMargins left="0.35433070866141736" right="0.15748031496062992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6"/>
  <sheetViews>
    <sheetView topLeftCell="A3" zoomScale="130" zoomScaleNormal="130" workbookViewId="0">
      <pane ySplit="2508" topLeftCell="A40" activePane="bottomLeft"/>
      <selection activeCell="A4" sqref="A4"/>
      <selection pane="bottomLeft" activeCell="K46" sqref="K46"/>
    </sheetView>
  </sheetViews>
  <sheetFormatPr defaultRowHeight="13.2" x14ac:dyDescent="0.25"/>
  <cols>
    <col min="1" max="1" width="32.109375" customWidth="1"/>
    <col min="2" max="2" width="9.6640625" customWidth="1"/>
    <col min="3" max="3" width="11.109375" customWidth="1"/>
    <col min="4" max="4" width="1.5546875" customWidth="1"/>
    <col min="5" max="5" width="10.88671875" customWidth="1"/>
    <col min="6" max="6" width="1.5546875" customWidth="1"/>
    <col min="7" max="7" width="11.6640625" customWidth="1"/>
    <col min="8" max="8" width="1.5546875" customWidth="1"/>
    <col min="9" max="9" width="10.5546875" customWidth="1"/>
  </cols>
  <sheetData>
    <row r="1" spans="1:9" x14ac:dyDescent="0.25">
      <c r="A1" s="26" t="s">
        <v>63</v>
      </c>
    </row>
    <row r="3" spans="1:9" ht="16.8" x14ac:dyDescent="0.3">
      <c r="A3" s="95" t="s">
        <v>181</v>
      </c>
      <c r="B3" s="95"/>
      <c r="C3" s="95"/>
      <c r="D3" s="95"/>
      <c r="E3" s="95"/>
      <c r="F3" s="95"/>
      <c r="G3" s="95"/>
      <c r="H3" s="95"/>
      <c r="I3" s="95"/>
    </row>
    <row r="4" spans="1:9" ht="17.399999999999999" x14ac:dyDescent="0.3">
      <c r="A4" s="12"/>
      <c r="B4" s="12"/>
      <c r="C4" s="12"/>
      <c r="D4" s="12"/>
      <c r="E4" s="12"/>
      <c r="F4" s="12"/>
      <c r="G4" s="12"/>
      <c r="H4" s="12"/>
      <c r="I4" s="12"/>
    </row>
    <row r="5" spans="1:9" ht="27" x14ac:dyDescent="0.3">
      <c r="A5" s="12"/>
      <c r="B5" s="19"/>
      <c r="C5" s="20" t="s">
        <v>136</v>
      </c>
      <c r="D5" s="20"/>
      <c r="E5" s="20" t="s">
        <v>124</v>
      </c>
      <c r="F5" s="20"/>
      <c r="G5" s="20" t="s">
        <v>137</v>
      </c>
      <c r="H5" s="21"/>
      <c r="I5" s="20" t="s">
        <v>138</v>
      </c>
    </row>
    <row r="6" spans="1:9" ht="17.399999999999999" x14ac:dyDescent="0.3">
      <c r="A6" s="22" t="s">
        <v>19</v>
      </c>
      <c r="B6" s="12"/>
      <c r="C6" s="20"/>
      <c r="D6" s="20"/>
      <c r="E6" s="20"/>
      <c r="F6" s="20"/>
      <c r="G6" s="20"/>
      <c r="H6" s="21"/>
      <c r="I6" s="20"/>
    </row>
    <row r="8" spans="1:9" x14ac:dyDescent="0.25">
      <c r="A8" s="26" t="s">
        <v>83</v>
      </c>
      <c r="B8" s="26"/>
      <c r="C8" s="47">
        <v>85.34</v>
      </c>
      <c r="D8" s="10"/>
      <c r="E8" s="2">
        <v>150</v>
      </c>
      <c r="F8" s="10"/>
      <c r="G8" s="10">
        <v>199.29</v>
      </c>
      <c r="H8" s="10"/>
      <c r="I8" s="10">
        <v>200</v>
      </c>
    </row>
    <row r="9" spans="1:9" x14ac:dyDescent="0.25">
      <c r="A9" s="26" t="s">
        <v>84</v>
      </c>
      <c r="B9" s="26"/>
      <c r="C9" s="47">
        <v>146.94</v>
      </c>
      <c r="D9" s="10"/>
      <c r="E9" s="2">
        <v>160</v>
      </c>
      <c r="F9" s="10"/>
      <c r="G9" s="10">
        <v>152.80000000000001</v>
      </c>
      <c r="H9" s="10"/>
      <c r="I9" s="10">
        <v>160</v>
      </c>
    </row>
    <row r="10" spans="1:9" x14ac:dyDescent="0.25">
      <c r="A10" s="26" t="s">
        <v>16</v>
      </c>
      <c r="B10" s="26"/>
      <c r="C10" s="47">
        <v>0</v>
      </c>
      <c r="D10" s="10"/>
      <c r="E10" s="2">
        <v>150</v>
      </c>
      <c r="F10" s="10"/>
      <c r="G10" s="10">
        <v>150</v>
      </c>
      <c r="H10" s="10"/>
      <c r="I10" s="10">
        <v>150</v>
      </c>
    </row>
    <row r="11" spans="1:9" x14ac:dyDescent="0.25">
      <c r="A11" s="26" t="s">
        <v>89</v>
      </c>
      <c r="B11" s="26"/>
      <c r="C11" s="47">
        <v>685.96</v>
      </c>
      <c r="D11" s="10"/>
      <c r="E11" s="2">
        <v>250</v>
      </c>
      <c r="F11" s="10"/>
      <c r="G11" s="10">
        <v>2300</v>
      </c>
      <c r="H11" s="10"/>
      <c r="I11" s="10">
        <v>250</v>
      </c>
    </row>
    <row r="12" spans="1:9" x14ac:dyDescent="0.25">
      <c r="A12" s="26" t="s">
        <v>90</v>
      </c>
      <c r="B12" s="26"/>
      <c r="C12" s="47">
        <v>425.75</v>
      </c>
      <c r="D12" s="10"/>
      <c r="E12" s="2">
        <v>1000</v>
      </c>
      <c r="F12" s="10"/>
      <c r="G12" s="10">
        <v>1300</v>
      </c>
      <c r="H12" s="10"/>
      <c r="I12" s="10">
        <v>1300</v>
      </c>
    </row>
    <row r="13" spans="1:9" x14ac:dyDescent="0.25">
      <c r="A13" s="26" t="s">
        <v>14</v>
      </c>
      <c r="B13" s="26"/>
      <c r="C13" s="47">
        <v>1285</v>
      </c>
      <c r="D13" s="10"/>
      <c r="E13" s="2">
        <v>1000</v>
      </c>
      <c r="F13" s="10"/>
      <c r="G13" s="10">
        <v>1000</v>
      </c>
      <c r="H13" s="10"/>
      <c r="I13" s="10">
        <v>1000</v>
      </c>
    </row>
    <row r="14" spans="1:9" x14ac:dyDescent="0.25">
      <c r="A14" s="26" t="s">
        <v>87</v>
      </c>
      <c r="B14" s="26"/>
      <c r="C14" s="47">
        <v>460.25</v>
      </c>
      <c r="D14" s="10"/>
      <c r="E14" s="2">
        <v>500</v>
      </c>
      <c r="F14" s="10"/>
      <c r="G14" s="10">
        <v>500</v>
      </c>
      <c r="H14" s="10"/>
      <c r="I14" s="10">
        <v>500</v>
      </c>
    </row>
    <row r="15" spans="1:9" x14ac:dyDescent="0.25">
      <c r="A15" s="26" t="s">
        <v>15</v>
      </c>
      <c r="B15" s="26"/>
      <c r="C15" s="47">
        <v>635.23</v>
      </c>
      <c r="D15" s="10"/>
      <c r="E15" s="2">
        <v>350</v>
      </c>
      <c r="F15" s="10"/>
      <c r="G15" s="10">
        <v>303.81</v>
      </c>
      <c r="H15" s="10"/>
      <c r="I15" s="10">
        <v>350</v>
      </c>
    </row>
    <row r="16" spans="1:9" x14ac:dyDescent="0.25">
      <c r="A16" s="26" t="s">
        <v>88</v>
      </c>
      <c r="B16" s="26"/>
      <c r="C16" s="47">
        <v>2582.65</v>
      </c>
      <c r="D16" s="10"/>
      <c r="E16" s="2">
        <v>3600</v>
      </c>
      <c r="F16" s="10"/>
      <c r="G16" s="10">
        <v>4465.5</v>
      </c>
      <c r="H16" s="10"/>
      <c r="I16" s="10">
        <v>4500</v>
      </c>
    </row>
    <row r="17" spans="1:9" x14ac:dyDescent="0.25">
      <c r="A17" s="26" t="s">
        <v>91</v>
      </c>
      <c r="B17" s="26"/>
      <c r="C17" s="47">
        <v>7728.6</v>
      </c>
      <c r="D17" s="10"/>
      <c r="E17" s="2">
        <v>8000</v>
      </c>
      <c r="F17" s="10"/>
      <c r="G17" s="10">
        <v>8800</v>
      </c>
      <c r="H17" s="10"/>
      <c r="I17" s="10">
        <v>9000</v>
      </c>
    </row>
    <row r="18" spans="1:9" x14ac:dyDescent="0.25">
      <c r="A18" s="26" t="s">
        <v>189</v>
      </c>
      <c r="B18" s="26"/>
      <c r="C18" s="47"/>
      <c r="D18" s="10"/>
      <c r="E18" s="2"/>
      <c r="F18" s="10"/>
      <c r="G18" s="10"/>
      <c r="H18" s="10"/>
      <c r="I18" s="10">
        <v>150</v>
      </c>
    </row>
    <row r="19" spans="1:9" x14ac:dyDescent="0.25">
      <c r="A19" s="26" t="s">
        <v>94</v>
      </c>
      <c r="B19" s="26"/>
      <c r="C19" s="47">
        <v>298.12</v>
      </c>
      <c r="D19" s="10"/>
      <c r="E19" s="2">
        <v>250</v>
      </c>
      <c r="F19" s="10"/>
      <c r="G19" s="10">
        <v>550</v>
      </c>
      <c r="H19" s="10"/>
      <c r="I19" s="10">
        <v>500</v>
      </c>
    </row>
    <row r="20" spans="1:9" x14ac:dyDescent="0.25">
      <c r="A20" t="s">
        <v>79</v>
      </c>
      <c r="C20" s="47">
        <v>1858.02</v>
      </c>
      <c r="D20" s="10"/>
      <c r="E20" s="2">
        <v>1858.02</v>
      </c>
      <c r="F20" s="10"/>
      <c r="G20" s="10">
        <v>1858.02</v>
      </c>
      <c r="H20" s="10"/>
      <c r="I20" s="10">
        <v>1858.02</v>
      </c>
    </row>
    <row r="21" spans="1:9" x14ac:dyDescent="0.25">
      <c r="A21" t="s">
        <v>85</v>
      </c>
      <c r="C21" s="47">
        <v>1415.99</v>
      </c>
      <c r="D21" s="10"/>
      <c r="E21" s="2">
        <v>0</v>
      </c>
      <c r="F21" s="10"/>
      <c r="G21" s="10">
        <v>0</v>
      </c>
      <c r="H21" s="10"/>
      <c r="I21" s="10">
        <v>0</v>
      </c>
    </row>
    <row r="22" spans="1:9" x14ac:dyDescent="0.25">
      <c r="A22" t="s">
        <v>86</v>
      </c>
      <c r="C22" s="47">
        <v>333.33</v>
      </c>
      <c r="D22" s="10"/>
      <c r="E22" s="2">
        <v>300</v>
      </c>
      <c r="F22" s="10"/>
      <c r="G22" s="10">
        <v>550</v>
      </c>
      <c r="H22" s="10"/>
      <c r="I22" s="10">
        <v>600</v>
      </c>
    </row>
    <row r="23" spans="1:9" x14ac:dyDescent="0.25">
      <c r="A23" t="s">
        <v>93</v>
      </c>
      <c r="C23" s="47">
        <v>52.66</v>
      </c>
      <c r="D23" s="10"/>
      <c r="E23" s="2">
        <v>50</v>
      </c>
      <c r="F23" s="10"/>
      <c r="G23" s="10">
        <v>0</v>
      </c>
      <c r="H23" s="10"/>
      <c r="I23" s="10">
        <v>50</v>
      </c>
    </row>
    <row r="24" spans="1:9" x14ac:dyDescent="0.25">
      <c r="A24" t="s">
        <v>128</v>
      </c>
      <c r="C24" s="47">
        <v>83.83</v>
      </c>
      <c r="D24" s="10"/>
      <c r="E24" s="2">
        <v>100</v>
      </c>
      <c r="F24" s="10"/>
      <c r="G24" s="10">
        <v>100</v>
      </c>
      <c r="H24" s="10"/>
      <c r="I24" s="10">
        <v>100</v>
      </c>
    </row>
    <row r="25" spans="1:9" x14ac:dyDescent="0.25">
      <c r="A25" t="s">
        <v>62</v>
      </c>
      <c r="C25" s="47">
        <v>0</v>
      </c>
      <c r="D25" s="10"/>
      <c r="E25" s="2">
        <v>1050</v>
      </c>
      <c r="F25" s="10"/>
      <c r="G25" s="10">
        <v>344.24</v>
      </c>
      <c r="H25" s="10"/>
      <c r="I25" s="10">
        <v>1600</v>
      </c>
    </row>
    <row r="26" spans="1:9" x14ac:dyDescent="0.25">
      <c r="A26" t="s">
        <v>144</v>
      </c>
      <c r="C26" s="47">
        <v>20.25</v>
      </c>
      <c r="D26" s="10"/>
      <c r="E26" s="2">
        <v>0</v>
      </c>
      <c r="F26" s="10"/>
      <c r="G26" s="10">
        <v>70</v>
      </c>
      <c r="H26" s="10"/>
      <c r="I26" s="10">
        <v>100</v>
      </c>
    </row>
    <row r="27" spans="1:9" x14ac:dyDescent="0.25">
      <c r="A27" t="s">
        <v>20</v>
      </c>
      <c r="C27" s="47">
        <v>1594.39</v>
      </c>
      <c r="D27" s="10"/>
      <c r="E27" s="2">
        <v>800</v>
      </c>
      <c r="F27" s="10"/>
      <c r="G27" s="10">
        <v>575</v>
      </c>
      <c r="H27" s="10"/>
      <c r="I27" s="10">
        <v>800</v>
      </c>
    </row>
    <row r="28" spans="1:9" x14ac:dyDescent="0.25">
      <c r="A28" t="s">
        <v>74</v>
      </c>
      <c r="C28" s="47">
        <v>0</v>
      </c>
      <c r="D28" s="10"/>
      <c r="E28" s="2">
        <v>100</v>
      </c>
      <c r="F28" s="10"/>
      <c r="G28" s="10">
        <v>100</v>
      </c>
      <c r="H28" s="10"/>
      <c r="I28" s="10">
        <v>100</v>
      </c>
    </row>
    <row r="29" spans="1:9" x14ac:dyDescent="0.25">
      <c r="A29" t="s">
        <v>10</v>
      </c>
      <c r="C29" s="47">
        <v>343.59</v>
      </c>
      <c r="D29" s="10"/>
      <c r="E29" s="2">
        <v>0</v>
      </c>
      <c r="F29" s="10"/>
      <c r="G29" s="10">
        <v>1963.29</v>
      </c>
      <c r="H29" s="10"/>
      <c r="I29" s="10">
        <v>0</v>
      </c>
    </row>
    <row r="30" spans="1:9" ht="13.8" thickBot="1" x14ac:dyDescent="0.3">
      <c r="A30" t="s">
        <v>18</v>
      </c>
      <c r="C30" s="25">
        <f>SUM(C8:C29)</f>
        <v>20035.900000000005</v>
      </c>
      <c r="D30" s="10"/>
      <c r="E30" s="25">
        <f>SUM(E8:E29)</f>
        <v>19668.02</v>
      </c>
      <c r="F30" s="10"/>
      <c r="G30" s="25">
        <f>SUM(G8:G29)</f>
        <v>25281.950000000004</v>
      </c>
      <c r="H30" s="10"/>
      <c r="I30" s="25">
        <f>SUM(I8:I29)</f>
        <v>23268.02</v>
      </c>
    </row>
    <row r="31" spans="1:9" ht="13.8" thickTop="1" x14ac:dyDescent="0.25">
      <c r="C31" s="10"/>
      <c r="D31" s="10"/>
      <c r="E31" s="10"/>
      <c r="F31" s="10"/>
      <c r="G31" s="10"/>
      <c r="H31" s="10"/>
      <c r="I31" s="10"/>
    </row>
    <row r="32" spans="1:9" ht="13.8" x14ac:dyDescent="0.25">
      <c r="A32" s="23" t="s">
        <v>21</v>
      </c>
      <c r="C32" s="10"/>
      <c r="D32" s="10"/>
      <c r="E32" s="10"/>
      <c r="F32" s="10"/>
      <c r="G32" s="10"/>
      <c r="H32" s="10"/>
      <c r="I32" s="10"/>
    </row>
    <row r="33" spans="1:11" x14ac:dyDescent="0.25">
      <c r="C33" s="10"/>
      <c r="D33" s="10"/>
      <c r="E33" s="10"/>
      <c r="F33" s="10"/>
      <c r="G33" s="10"/>
      <c r="H33" s="10"/>
      <c r="I33" s="10"/>
    </row>
    <row r="34" spans="1:11" x14ac:dyDescent="0.25">
      <c r="A34" t="s">
        <v>22</v>
      </c>
      <c r="C34" s="10">
        <v>16787</v>
      </c>
      <c r="D34" s="10"/>
      <c r="E34" s="10">
        <v>17368</v>
      </c>
      <c r="F34" s="10"/>
      <c r="G34" s="10">
        <v>16787</v>
      </c>
      <c r="H34" s="10"/>
      <c r="I34" s="10">
        <v>17384</v>
      </c>
      <c r="K34">
        <v>17384</v>
      </c>
    </row>
    <row r="35" spans="1:11" x14ac:dyDescent="0.25">
      <c r="A35" s="26" t="s">
        <v>106</v>
      </c>
      <c r="C35" s="10">
        <v>440</v>
      </c>
      <c r="D35" s="10"/>
      <c r="E35" s="10">
        <v>400</v>
      </c>
      <c r="F35" s="10"/>
      <c r="G35" s="10">
        <v>440</v>
      </c>
      <c r="H35" s="10"/>
      <c r="I35" s="10">
        <v>0</v>
      </c>
    </row>
    <row r="36" spans="1:11" x14ac:dyDescent="0.25">
      <c r="A36" t="s">
        <v>82</v>
      </c>
      <c r="C36" s="10">
        <v>60.16</v>
      </c>
      <c r="D36" s="10"/>
      <c r="E36" s="10">
        <v>100</v>
      </c>
      <c r="F36" s="10"/>
      <c r="G36" s="10">
        <v>10</v>
      </c>
      <c r="H36" s="10"/>
      <c r="I36" s="10">
        <v>10</v>
      </c>
    </row>
    <row r="37" spans="1:11" x14ac:dyDescent="0.25">
      <c r="A37" t="s">
        <v>74</v>
      </c>
      <c r="C37" s="10">
        <v>45</v>
      </c>
      <c r="D37" s="10"/>
      <c r="E37" s="10">
        <v>100</v>
      </c>
      <c r="F37" s="10"/>
      <c r="G37" s="10">
        <v>60</v>
      </c>
      <c r="H37" s="10"/>
      <c r="I37" s="10">
        <v>60</v>
      </c>
    </row>
    <row r="38" spans="1:11" x14ac:dyDescent="0.25">
      <c r="A38" t="s">
        <v>88</v>
      </c>
      <c r="C38" s="10">
        <v>50</v>
      </c>
      <c r="D38" s="10"/>
      <c r="E38" s="10">
        <v>0</v>
      </c>
      <c r="F38" s="10"/>
      <c r="G38" s="10">
        <v>0</v>
      </c>
      <c r="H38" s="10"/>
      <c r="I38" s="10">
        <v>0</v>
      </c>
    </row>
    <row r="39" spans="1:11" x14ac:dyDescent="0.25">
      <c r="A39" t="s">
        <v>61</v>
      </c>
      <c r="C39" s="10">
        <v>3045.21</v>
      </c>
      <c r="D39" s="10"/>
      <c r="E39" s="10">
        <v>0</v>
      </c>
      <c r="F39" s="10"/>
      <c r="G39" s="10">
        <v>369.99</v>
      </c>
      <c r="H39" s="10"/>
      <c r="I39" s="10">
        <v>1963.29</v>
      </c>
    </row>
    <row r="40" spans="1:11" x14ac:dyDescent="0.25">
      <c r="A40" t="s">
        <v>92</v>
      </c>
      <c r="C40" s="10">
        <v>0</v>
      </c>
      <c r="D40" s="10"/>
      <c r="E40" s="10">
        <v>0</v>
      </c>
      <c r="F40" s="10"/>
      <c r="G40" s="10">
        <v>0</v>
      </c>
      <c r="H40" s="10"/>
      <c r="I40" s="10">
        <v>0</v>
      </c>
    </row>
    <row r="41" spans="1:11" x14ac:dyDescent="0.25">
      <c r="A41" s="26" t="s">
        <v>130</v>
      </c>
      <c r="C41" s="10">
        <v>87368.03</v>
      </c>
      <c r="D41" s="10"/>
      <c r="E41" s="10">
        <v>0</v>
      </c>
      <c r="F41" s="10"/>
      <c r="G41" s="10"/>
      <c r="H41" s="10"/>
      <c r="I41" s="10"/>
    </row>
    <row r="42" spans="1:11" x14ac:dyDescent="0.25">
      <c r="A42" t="s">
        <v>20</v>
      </c>
      <c r="C42" s="10">
        <v>43.2</v>
      </c>
      <c r="D42" s="10"/>
      <c r="E42" s="10">
        <v>0</v>
      </c>
      <c r="F42" s="10"/>
      <c r="G42" s="10">
        <v>0</v>
      </c>
      <c r="H42" s="10"/>
      <c r="I42" s="10">
        <v>4234</v>
      </c>
      <c r="J42" t="s">
        <v>182</v>
      </c>
    </row>
    <row r="43" spans="1:11" x14ac:dyDescent="0.25">
      <c r="A43" t="s">
        <v>143</v>
      </c>
      <c r="C43" s="10">
        <v>290</v>
      </c>
      <c r="D43" s="10"/>
      <c r="E43" s="10"/>
      <c r="F43" s="10"/>
      <c r="G43" s="10"/>
      <c r="H43" s="10"/>
      <c r="I43" s="10"/>
    </row>
    <row r="44" spans="1:11" ht="13.8" thickBot="1" x14ac:dyDescent="0.3">
      <c r="C44" s="25">
        <f>SUM(C33:C43)</f>
        <v>108128.59999999999</v>
      </c>
      <c r="D44" s="10"/>
      <c r="E44" s="25">
        <f>SUM(E33:E42)</f>
        <v>17968</v>
      </c>
      <c r="F44" s="10"/>
      <c r="G44" s="25">
        <f>SUM(G33:G42)</f>
        <v>17666.990000000002</v>
      </c>
      <c r="H44" s="10"/>
      <c r="I44" s="25">
        <f>SUM(I33:I42)</f>
        <v>23651.29</v>
      </c>
    </row>
    <row r="45" spans="1:11" ht="13.8" thickTop="1" x14ac:dyDescent="0.25">
      <c r="C45" s="10"/>
      <c r="D45" s="10"/>
      <c r="E45" s="10"/>
      <c r="F45" s="10"/>
      <c r="G45" s="10"/>
      <c r="H45" s="10"/>
      <c r="I45" s="10"/>
    </row>
    <row r="46" spans="1:11" ht="13.8" thickBot="1" x14ac:dyDescent="0.3">
      <c r="A46" s="1" t="s">
        <v>129</v>
      </c>
      <c r="C46" s="85">
        <f>C44-C30</f>
        <v>88092.699999999983</v>
      </c>
      <c r="D46" s="10"/>
      <c r="E46" s="81">
        <f>E44-E30</f>
        <v>-1700.0200000000004</v>
      </c>
      <c r="F46" s="10"/>
      <c r="G46" s="81">
        <f>G44-G30</f>
        <v>-7614.9600000000028</v>
      </c>
      <c r="H46" s="10"/>
      <c r="I46" s="85">
        <f>I44-I30</f>
        <v>383.27000000000044</v>
      </c>
    </row>
    <row r="47" spans="1:11" ht="13.8" thickTop="1" x14ac:dyDescent="0.25">
      <c r="C47" s="10"/>
      <c r="D47" s="10"/>
      <c r="E47" s="10"/>
      <c r="F47" s="10"/>
      <c r="G47" s="10"/>
      <c r="H47" s="10"/>
      <c r="I47" s="10"/>
    </row>
    <row r="48" spans="1:11" x14ac:dyDescent="0.25">
      <c r="A48" s="1"/>
      <c r="C48" s="10"/>
      <c r="D48" s="10"/>
      <c r="E48" s="10"/>
      <c r="F48" s="10"/>
      <c r="G48" s="10"/>
      <c r="H48" s="10"/>
      <c r="I48" s="10"/>
    </row>
    <row r="49" spans="1:9" x14ac:dyDescent="0.25">
      <c r="A49" s="70" t="s">
        <v>125</v>
      </c>
      <c r="C49" s="10"/>
      <c r="D49" s="10"/>
      <c r="E49" s="10"/>
      <c r="F49" s="10"/>
      <c r="G49" s="10"/>
      <c r="H49" s="10"/>
      <c r="I49" s="10"/>
    </row>
    <row r="50" spans="1:9" x14ac:dyDescent="0.25">
      <c r="A50" s="1" t="s">
        <v>126</v>
      </c>
      <c r="B50" s="10">
        <v>368.88</v>
      </c>
      <c r="C50" s="10"/>
      <c r="D50" s="10"/>
      <c r="E50" s="10"/>
      <c r="F50" s="10"/>
      <c r="G50" s="10"/>
      <c r="H50" s="10"/>
      <c r="I50" s="10"/>
    </row>
    <row r="51" spans="1:9" x14ac:dyDescent="0.25">
      <c r="A51" s="1" t="s">
        <v>72</v>
      </c>
      <c r="B51" s="10">
        <v>0</v>
      </c>
      <c r="H51" s="10"/>
      <c r="I51" s="10"/>
    </row>
    <row r="52" spans="1:9" x14ac:dyDescent="0.25">
      <c r="A52" s="1" t="s">
        <v>127</v>
      </c>
      <c r="B52" s="10">
        <v>0</v>
      </c>
      <c r="H52" s="10"/>
      <c r="I52" s="10"/>
    </row>
    <row r="53" spans="1:9" x14ac:dyDescent="0.25">
      <c r="A53" s="1"/>
      <c r="B53" s="82">
        <f>SUM(B50:B52)</f>
        <v>368.88</v>
      </c>
      <c r="H53" s="10"/>
      <c r="I53" s="10"/>
    </row>
    <row r="54" spans="1:9" x14ac:dyDescent="0.25">
      <c r="H54" s="10"/>
      <c r="I54" s="10"/>
    </row>
    <row r="55" spans="1:9" x14ac:dyDescent="0.25">
      <c r="C55" s="10"/>
      <c r="D55" s="10"/>
      <c r="E55" s="10"/>
      <c r="F55" s="10"/>
      <c r="G55" s="10"/>
      <c r="H55" s="10"/>
      <c r="I55" s="10"/>
    </row>
    <row r="56" spans="1:9" x14ac:dyDescent="0.25">
      <c r="A56" s="1"/>
      <c r="C56" s="10"/>
      <c r="D56" s="10"/>
      <c r="E56" s="10"/>
      <c r="F56" s="10"/>
      <c r="G56" s="10"/>
      <c r="H56" s="10"/>
      <c r="I56" s="10"/>
    </row>
  </sheetData>
  <mergeCells count="1">
    <mergeCell ref="A3:I3"/>
  </mergeCells>
  <phoneticPr fontId="2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72"/>
  <sheetViews>
    <sheetView zoomScale="118" workbookViewId="0">
      <selection activeCell="F34" sqref="F34"/>
    </sheetView>
  </sheetViews>
  <sheetFormatPr defaultRowHeight="13.2" x14ac:dyDescent="0.25"/>
  <cols>
    <col min="1" max="1" width="24.33203125" style="66" customWidth="1"/>
    <col min="2" max="2" width="7" style="66" bestFit="1" customWidth="1"/>
    <col min="3" max="3" width="7" style="66" customWidth="1"/>
    <col min="4" max="4" width="10.109375" style="66" bestFit="1" customWidth="1"/>
    <col min="5" max="5" width="9.109375" style="66" bestFit="1" customWidth="1"/>
    <col min="6" max="6" width="10.5546875" style="66" customWidth="1"/>
    <col min="7" max="7" width="3.44140625" style="66" customWidth="1"/>
    <col min="8" max="8" width="10.33203125" style="66" bestFit="1" customWidth="1"/>
    <col min="9" max="9" width="8.88671875" style="66"/>
    <col min="10" max="10" width="9.6640625" style="66" bestFit="1" customWidth="1"/>
    <col min="11" max="11" width="8.88671875" style="66"/>
    <col min="12" max="12" width="9.21875" style="66" bestFit="1" customWidth="1"/>
    <col min="13" max="16384" width="8.88671875" style="66"/>
  </cols>
  <sheetData>
    <row r="1" spans="1:10" ht="15.6" x14ac:dyDescent="0.3">
      <c r="A1" s="96" t="s">
        <v>76</v>
      </c>
      <c r="B1" s="96"/>
      <c r="C1" s="96"/>
      <c r="D1" s="96"/>
      <c r="E1" s="96"/>
      <c r="F1" s="96"/>
      <c r="G1" s="96"/>
      <c r="H1" s="96"/>
    </row>
    <row r="2" spans="1:10" ht="15.6" x14ac:dyDescent="0.3">
      <c r="A2" s="67"/>
      <c r="B2" s="67"/>
      <c r="C2" s="67"/>
      <c r="D2" s="67"/>
      <c r="E2" s="67"/>
      <c r="F2" s="67"/>
      <c r="G2" s="67"/>
      <c r="H2" s="67"/>
    </row>
    <row r="3" spans="1:10" ht="15.6" x14ac:dyDescent="0.3">
      <c r="A3" s="96" t="s">
        <v>142</v>
      </c>
      <c r="B3" s="96"/>
      <c r="C3" s="96"/>
      <c r="D3" s="96"/>
      <c r="E3" s="96"/>
      <c r="F3" s="96"/>
      <c r="G3" s="96"/>
      <c r="H3" s="96"/>
      <c r="I3" s="96"/>
    </row>
    <row r="4" spans="1:10" ht="15.6" x14ac:dyDescent="0.3">
      <c r="A4" s="68"/>
      <c r="B4" s="68"/>
      <c r="C4" s="68"/>
      <c r="D4" s="68"/>
      <c r="E4" s="97">
        <v>2019</v>
      </c>
      <c r="F4" s="97"/>
      <c r="G4" s="68"/>
      <c r="H4" s="97">
        <v>2018</v>
      </c>
      <c r="I4" s="97"/>
    </row>
    <row r="5" spans="1:10" x14ac:dyDescent="0.25">
      <c r="A5" s="69" t="s">
        <v>21</v>
      </c>
      <c r="B5" s="70"/>
      <c r="C5" s="70"/>
    </row>
    <row r="6" spans="1:10" x14ac:dyDescent="0.25">
      <c r="A6" s="71" t="s">
        <v>22</v>
      </c>
      <c r="E6" s="72"/>
      <c r="F6" s="73">
        <v>17368</v>
      </c>
      <c r="G6" s="73"/>
      <c r="H6" s="73">
        <v>16787</v>
      </c>
      <c r="I6" s="73"/>
    </row>
    <row r="7" spans="1:10" x14ac:dyDescent="0.25">
      <c r="A7" s="71" t="s">
        <v>106</v>
      </c>
      <c r="E7" s="72"/>
      <c r="F7" s="73">
        <v>400</v>
      </c>
      <c r="G7" s="73"/>
      <c r="H7" s="73">
        <v>440</v>
      </c>
      <c r="I7" s="73"/>
    </row>
    <row r="8" spans="1:10" x14ac:dyDescent="0.25">
      <c r="A8" s="71" t="s">
        <v>82</v>
      </c>
      <c r="E8" s="72"/>
      <c r="F8" s="73">
        <f>IA!E49</f>
        <v>544.48</v>
      </c>
      <c r="G8" s="73"/>
      <c r="H8" s="73">
        <v>60.16</v>
      </c>
      <c r="I8" s="73"/>
    </row>
    <row r="9" spans="1:10" x14ac:dyDescent="0.25">
      <c r="A9" s="71" t="s">
        <v>74</v>
      </c>
      <c r="E9" s="72"/>
      <c r="F9" s="73">
        <f>Treasurers!D120+IA!D49</f>
        <v>60</v>
      </c>
      <c r="G9" s="73"/>
      <c r="H9" s="73">
        <v>45</v>
      </c>
      <c r="I9" s="73"/>
    </row>
    <row r="10" spans="1:10" x14ac:dyDescent="0.25">
      <c r="A10" s="26" t="s">
        <v>88</v>
      </c>
      <c r="E10" s="72"/>
      <c r="F10" s="73">
        <f>Treasurers!E43+IA!I49</f>
        <v>4823.07</v>
      </c>
      <c r="G10" s="73"/>
      <c r="H10" s="73">
        <v>50</v>
      </c>
      <c r="I10" s="73"/>
    </row>
    <row r="11" spans="1:10" x14ac:dyDescent="0.25">
      <c r="A11" s="74" t="s">
        <v>61</v>
      </c>
      <c r="E11" s="72"/>
      <c r="F11" s="73">
        <f>IA!H49</f>
        <v>369.99</v>
      </c>
      <c r="G11" s="73"/>
      <c r="H11" s="73">
        <v>3045.21</v>
      </c>
      <c r="I11" s="73"/>
    </row>
    <row r="12" spans="1:10" x14ac:dyDescent="0.25">
      <c r="A12" s="71" t="s">
        <v>92</v>
      </c>
      <c r="E12" s="72"/>
      <c r="F12" s="73">
        <v>0</v>
      </c>
      <c r="G12" s="73"/>
      <c r="H12" s="73">
        <v>0</v>
      </c>
      <c r="I12" s="73"/>
      <c r="J12" s="73"/>
    </row>
    <row r="13" spans="1:10" x14ac:dyDescent="0.25">
      <c r="A13" s="33" t="s">
        <v>130</v>
      </c>
      <c r="E13" s="72"/>
      <c r="F13" s="73">
        <f>Treasurers!E56+IA!J33+IA!J18</f>
        <v>0</v>
      </c>
      <c r="G13" s="73"/>
      <c r="H13" s="73">
        <v>87368.03</v>
      </c>
      <c r="I13" s="73"/>
    </row>
    <row r="14" spans="1:10" x14ac:dyDescent="0.25">
      <c r="A14" s="71" t="s">
        <v>20</v>
      </c>
      <c r="E14" s="72"/>
      <c r="F14" s="73">
        <v>2131.4</v>
      </c>
      <c r="G14" s="73"/>
      <c r="H14" s="73">
        <v>43.2</v>
      </c>
      <c r="I14" s="73"/>
    </row>
    <row r="15" spans="1:10" x14ac:dyDescent="0.25">
      <c r="A15" s="33" t="s">
        <v>143</v>
      </c>
      <c r="E15" s="73"/>
      <c r="F15" s="73">
        <v>200</v>
      </c>
      <c r="G15" s="73"/>
      <c r="H15" s="73">
        <v>290</v>
      </c>
      <c r="I15" s="73"/>
    </row>
    <row r="16" spans="1:10" x14ac:dyDescent="0.25">
      <c r="A16" s="71"/>
      <c r="E16" s="73"/>
      <c r="F16" s="84">
        <f>SUM(F6:F15)</f>
        <v>25896.940000000002</v>
      </c>
      <c r="G16" s="73"/>
      <c r="H16" s="84">
        <f>SUM(H6:H15)</f>
        <v>108128.59999999999</v>
      </c>
      <c r="I16" s="73"/>
    </row>
    <row r="17" spans="1:11" x14ac:dyDescent="0.25">
      <c r="A17" s="70" t="s">
        <v>4</v>
      </c>
      <c r="B17" s="70"/>
      <c r="C17" s="70"/>
      <c r="E17" s="73"/>
      <c r="F17" s="73"/>
      <c r="G17" s="73"/>
      <c r="H17" s="73"/>
      <c r="I17" s="73"/>
    </row>
    <row r="18" spans="1:11" x14ac:dyDescent="0.25">
      <c r="A18" s="66" t="s">
        <v>83</v>
      </c>
      <c r="E18" s="73"/>
      <c r="F18" s="73">
        <f>Treasurers!L120</f>
        <v>235.99</v>
      </c>
      <c r="G18" s="73"/>
      <c r="H18" s="73">
        <v>85.34</v>
      </c>
      <c r="I18" s="73"/>
    </row>
    <row r="19" spans="1:11" x14ac:dyDescent="0.25">
      <c r="A19" s="66" t="s">
        <v>46</v>
      </c>
      <c r="E19" s="73"/>
      <c r="F19" s="73">
        <v>152.80000000000001</v>
      </c>
      <c r="G19" s="73"/>
      <c r="H19" s="73">
        <v>146.94</v>
      </c>
      <c r="I19" s="73"/>
    </row>
    <row r="20" spans="1:11" x14ac:dyDescent="0.25">
      <c r="A20" s="66" t="s">
        <v>16</v>
      </c>
      <c r="E20" s="73"/>
      <c r="F20" s="73">
        <f>Treasurers!AB120</f>
        <v>0</v>
      </c>
      <c r="G20" s="73"/>
      <c r="H20" s="73">
        <v>0</v>
      </c>
      <c r="I20" s="73"/>
    </row>
    <row r="21" spans="1:11" x14ac:dyDescent="0.25">
      <c r="A21" s="66" t="s">
        <v>89</v>
      </c>
      <c r="E21" s="73"/>
      <c r="F21" s="73">
        <f>Treasurers!N120</f>
        <v>3022.18</v>
      </c>
      <c r="G21" s="73"/>
      <c r="H21" s="73">
        <v>685.96</v>
      </c>
      <c r="I21" s="73"/>
    </row>
    <row r="22" spans="1:11" x14ac:dyDescent="0.25">
      <c r="A22" s="66" t="s">
        <v>90</v>
      </c>
      <c r="E22" s="73"/>
      <c r="F22" s="73">
        <f>Treasurers!O120</f>
        <v>1206.3100000000002</v>
      </c>
      <c r="G22" s="73"/>
      <c r="H22" s="73">
        <v>425.75</v>
      </c>
      <c r="I22" s="73"/>
      <c r="J22" s="73"/>
    </row>
    <row r="23" spans="1:11" x14ac:dyDescent="0.25">
      <c r="A23" s="66" t="s">
        <v>14</v>
      </c>
      <c r="E23" s="73"/>
      <c r="F23" s="73">
        <f>Treasurers!M120</f>
        <v>1050</v>
      </c>
      <c r="G23" s="73"/>
      <c r="H23" s="73">
        <v>1285</v>
      </c>
      <c r="I23" s="73"/>
    </row>
    <row r="24" spans="1:11" x14ac:dyDescent="0.25">
      <c r="A24" s="66" t="s">
        <v>87</v>
      </c>
      <c r="E24" s="73"/>
      <c r="F24" s="73">
        <f>Treasurers!P120</f>
        <v>396</v>
      </c>
      <c r="G24" s="73"/>
      <c r="H24" s="73">
        <v>460.25</v>
      </c>
      <c r="I24" s="73"/>
    </row>
    <row r="25" spans="1:11" x14ac:dyDescent="0.25">
      <c r="A25" s="66" t="s">
        <v>15</v>
      </c>
      <c r="E25" s="73"/>
      <c r="F25" s="73">
        <f>Treasurers!R120</f>
        <v>648.54999999999995</v>
      </c>
      <c r="G25" s="73"/>
      <c r="H25" s="73">
        <v>635.23</v>
      </c>
      <c r="I25" s="73"/>
    </row>
    <row r="26" spans="1:11" x14ac:dyDescent="0.25">
      <c r="A26" s="66" t="s">
        <v>88</v>
      </c>
      <c r="E26" s="73"/>
      <c r="F26" s="73">
        <f>Treasurers!S120</f>
        <v>33245.449999999997</v>
      </c>
      <c r="G26" s="73"/>
      <c r="H26" s="73">
        <v>2582.65</v>
      </c>
      <c r="I26" s="73"/>
    </row>
    <row r="27" spans="1:11" x14ac:dyDescent="0.25">
      <c r="A27" s="66" t="s">
        <v>91</v>
      </c>
      <c r="E27" s="73"/>
      <c r="F27" s="73">
        <f>Treasurers!T120+Treasurers!V120</f>
        <v>8495.41</v>
      </c>
      <c r="G27" s="73"/>
      <c r="H27" s="73">
        <v>7728.6</v>
      </c>
      <c r="I27" s="73"/>
    </row>
    <row r="28" spans="1:11" x14ac:dyDescent="0.25">
      <c r="A28" s="66" t="s">
        <v>94</v>
      </c>
      <c r="E28" s="73"/>
      <c r="F28" s="73">
        <f>Treasurers!U120</f>
        <v>477.12000000000006</v>
      </c>
      <c r="G28" s="73"/>
      <c r="H28" s="73">
        <v>298.12</v>
      </c>
      <c r="I28" s="73"/>
    </row>
    <row r="29" spans="1:11" x14ac:dyDescent="0.25">
      <c r="A29" t="s">
        <v>200</v>
      </c>
      <c r="E29" s="73"/>
      <c r="F29" s="73">
        <f>Treasurers!W120</f>
        <v>21.86</v>
      </c>
      <c r="G29" s="73"/>
      <c r="H29" s="73">
        <v>0</v>
      </c>
      <c r="I29" s="73"/>
      <c r="K29" s="73"/>
    </row>
    <row r="30" spans="1:11" x14ac:dyDescent="0.25">
      <c r="A30" s="66" t="s">
        <v>79</v>
      </c>
      <c r="E30" s="73"/>
      <c r="F30" s="73">
        <f>Treasurers!Y120</f>
        <v>1858.02</v>
      </c>
      <c r="G30" s="73"/>
      <c r="H30" s="73">
        <v>1858.02</v>
      </c>
      <c r="I30" s="73"/>
      <c r="J30" s="73"/>
    </row>
    <row r="31" spans="1:11" x14ac:dyDescent="0.25">
      <c r="A31" s="66" t="s">
        <v>85</v>
      </c>
      <c r="E31" s="73"/>
      <c r="F31" s="73">
        <f>Treasurers!Z120</f>
        <v>0</v>
      </c>
      <c r="G31" s="73"/>
      <c r="H31" s="73">
        <v>1415.99</v>
      </c>
      <c r="I31" s="73"/>
    </row>
    <row r="32" spans="1:11" x14ac:dyDescent="0.25">
      <c r="A32" s="66" t="s">
        <v>86</v>
      </c>
      <c r="E32" s="73"/>
      <c r="F32" s="73">
        <f>Treasurers!Q120</f>
        <v>550</v>
      </c>
      <c r="G32" s="73"/>
      <c r="H32" s="73">
        <v>333.33</v>
      </c>
      <c r="I32" s="73"/>
    </row>
    <row r="33" spans="1:12" x14ac:dyDescent="0.25">
      <c r="A33" s="74" t="s">
        <v>93</v>
      </c>
      <c r="E33" s="73"/>
      <c r="F33" s="73">
        <f>Treasurers!X120</f>
        <v>0</v>
      </c>
      <c r="G33" s="73"/>
      <c r="H33" s="73">
        <v>52.66</v>
      </c>
      <c r="I33" s="73"/>
    </row>
    <row r="34" spans="1:12" x14ac:dyDescent="0.25">
      <c r="A34" s="74" t="s">
        <v>62</v>
      </c>
      <c r="E34" s="73"/>
      <c r="F34" s="73">
        <f>Treasurers!AE120</f>
        <v>434.24</v>
      </c>
      <c r="G34" s="73"/>
      <c r="H34" s="73">
        <v>0</v>
      </c>
      <c r="I34" s="73"/>
    </row>
    <row r="35" spans="1:12" x14ac:dyDescent="0.25">
      <c r="A35" s="26" t="s">
        <v>128</v>
      </c>
      <c r="E35" s="73"/>
      <c r="F35" s="73">
        <f>Treasurers!AD120</f>
        <v>0</v>
      </c>
      <c r="G35" s="73"/>
      <c r="H35" s="73">
        <v>83.83</v>
      </c>
      <c r="I35" s="73"/>
    </row>
    <row r="36" spans="1:12" x14ac:dyDescent="0.25">
      <c r="A36" s="74" t="s">
        <v>103</v>
      </c>
      <c r="E36" s="73"/>
      <c r="F36" s="73">
        <f>Treasurers!AC120</f>
        <v>84.7</v>
      </c>
      <c r="G36" s="73"/>
      <c r="H36" s="73">
        <v>20.25</v>
      </c>
      <c r="I36" s="73"/>
      <c r="L36" s="73"/>
    </row>
    <row r="37" spans="1:12" x14ac:dyDescent="0.25">
      <c r="A37" s="74" t="s">
        <v>20</v>
      </c>
      <c r="B37" s="75"/>
      <c r="C37" s="75"/>
      <c r="E37" s="73"/>
      <c r="F37" s="10">
        <v>2141.16</v>
      </c>
      <c r="G37" s="73"/>
      <c r="H37" s="73">
        <v>1594.39</v>
      </c>
      <c r="I37" s="73"/>
    </row>
    <row r="38" spans="1:12" x14ac:dyDescent="0.25">
      <c r="A38" s="66" t="s">
        <v>10</v>
      </c>
      <c r="B38" s="75"/>
      <c r="C38" s="75"/>
      <c r="E38" s="73"/>
      <c r="F38" s="73">
        <f>Treasurers!AG120</f>
        <v>2286.8000000000006</v>
      </c>
      <c r="G38" s="73"/>
      <c r="H38" s="73">
        <v>343.59</v>
      </c>
      <c r="I38" s="73"/>
    </row>
    <row r="39" spans="1:12" x14ac:dyDescent="0.25">
      <c r="B39" s="75"/>
      <c r="C39" s="75"/>
      <c r="E39" s="73"/>
      <c r="F39" s="84">
        <f>SUM(F18:F38)</f>
        <v>56306.59</v>
      </c>
      <c r="G39" s="73"/>
      <c r="H39" s="84">
        <f>SUM(H18:H38)</f>
        <v>20035.900000000005</v>
      </c>
      <c r="I39" s="73"/>
    </row>
    <row r="40" spans="1:12" x14ac:dyDescent="0.25">
      <c r="B40" s="75"/>
      <c r="C40" s="75"/>
      <c r="E40" s="73"/>
      <c r="F40" s="73"/>
      <c r="G40" s="73"/>
      <c r="H40" s="73"/>
      <c r="I40" s="73"/>
      <c r="L40" s="73"/>
    </row>
    <row r="41" spans="1:12" x14ac:dyDescent="0.25">
      <c r="B41" s="75"/>
      <c r="C41" s="75"/>
      <c r="E41" s="73"/>
      <c r="F41" s="73"/>
      <c r="G41" s="73"/>
      <c r="H41" s="73"/>
      <c r="I41" s="73"/>
    </row>
    <row r="42" spans="1:12" x14ac:dyDescent="0.25">
      <c r="A42" s="75" t="s">
        <v>34</v>
      </c>
      <c r="B42" s="75"/>
      <c r="C42" s="75"/>
      <c r="E42" s="73"/>
      <c r="F42" s="73"/>
      <c r="G42" s="73"/>
      <c r="H42" s="73"/>
      <c r="I42" s="73"/>
    </row>
    <row r="43" spans="1:12" ht="13.8" thickBot="1" x14ac:dyDescent="0.3">
      <c r="A43" s="75" t="s">
        <v>32</v>
      </c>
      <c r="B43" s="75"/>
      <c r="C43" s="75"/>
      <c r="E43" s="73"/>
      <c r="F43" s="76"/>
      <c r="G43" s="73"/>
      <c r="H43" s="73"/>
      <c r="I43" s="76"/>
    </row>
    <row r="44" spans="1:12" ht="13.8" thickTop="1" x14ac:dyDescent="0.25">
      <c r="A44" s="75"/>
      <c r="B44" s="75"/>
      <c r="C44" s="75"/>
      <c r="E44" s="73"/>
      <c r="F44" s="73"/>
      <c r="G44" s="73"/>
      <c r="H44" s="73"/>
    </row>
    <row r="45" spans="1:12" x14ac:dyDescent="0.25">
      <c r="A45" s="75" t="s">
        <v>23</v>
      </c>
      <c r="B45" s="75"/>
      <c r="C45" s="75"/>
      <c r="E45" s="73"/>
      <c r="F45" s="73"/>
      <c r="G45" s="73"/>
      <c r="H45" s="73"/>
    </row>
    <row r="46" spans="1:12" x14ac:dyDescent="0.25">
      <c r="A46" s="66" t="s">
        <v>24</v>
      </c>
      <c r="E46" s="73"/>
      <c r="F46" s="73"/>
      <c r="G46" s="73"/>
      <c r="H46" s="73">
        <f>Treasurers!F7+IA!L9</f>
        <v>103196.12000000001</v>
      </c>
    </row>
    <row r="47" spans="1:12" x14ac:dyDescent="0.25">
      <c r="A47" s="74" t="s">
        <v>25</v>
      </c>
      <c r="E47" s="73"/>
      <c r="F47" s="73"/>
      <c r="G47" s="73"/>
      <c r="H47" s="77">
        <f>F16</f>
        <v>25896.940000000002</v>
      </c>
    </row>
    <row r="48" spans="1:12" x14ac:dyDescent="0.25">
      <c r="A48" s="74"/>
      <c r="E48" s="73"/>
      <c r="F48" s="73"/>
      <c r="G48" s="73"/>
      <c r="H48" s="73"/>
    </row>
    <row r="49" spans="1:15" x14ac:dyDescent="0.25">
      <c r="A49" s="74" t="s">
        <v>26</v>
      </c>
      <c r="E49" s="73"/>
      <c r="F49" s="73"/>
      <c r="G49" s="73"/>
      <c r="H49" s="73">
        <f>F39</f>
        <v>56306.59</v>
      </c>
    </row>
    <row r="50" spans="1:15" ht="13.8" thickBot="1" x14ac:dyDescent="0.3">
      <c r="A50" s="66" t="s">
        <v>27</v>
      </c>
      <c r="E50" s="73"/>
      <c r="F50" s="73"/>
      <c r="G50" s="73"/>
      <c r="H50" s="78">
        <f>H46+H47-H49</f>
        <v>72786.470000000016</v>
      </c>
      <c r="J50" s="83"/>
    </row>
    <row r="51" spans="1:15" ht="13.8" thickTop="1" x14ac:dyDescent="0.25">
      <c r="E51" s="73"/>
      <c r="F51" s="73"/>
      <c r="G51" s="73"/>
      <c r="H51" s="73"/>
    </row>
    <row r="52" spans="1:15" x14ac:dyDescent="0.25">
      <c r="A52" s="75" t="s">
        <v>28</v>
      </c>
      <c r="E52" s="73"/>
      <c r="F52" s="73"/>
      <c r="G52" s="73"/>
      <c r="H52" s="73"/>
    </row>
    <row r="53" spans="1:15" x14ac:dyDescent="0.25">
      <c r="A53" s="75"/>
      <c r="E53" s="73"/>
      <c r="F53" s="73"/>
      <c r="G53" s="73"/>
      <c r="H53" s="73"/>
    </row>
    <row r="54" spans="1:15" x14ac:dyDescent="0.25">
      <c r="A54" s="1" t="s">
        <v>198</v>
      </c>
      <c r="E54" s="73"/>
      <c r="F54" s="73"/>
      <c r="G54" s="73"/>
      <c r="H54" s="73"/>
    </row>
    <row r="55" spans="1:15" x14ac:dyDescent="0.25">
      <c r="A55" s="26" t="s">
        <v>177</v>
      </c>
      <c r="E55" s="73"/>
      <c r="F55" s="73">
        <v>56000</v>
      </c>
      <c r="G55" s="73"/>
      <c r="H55" s="73"/>
    </row>
    <row r="56" spans="1:15" x14ac:dyDescent="0.25">
      <c r="A56" s="66" t="s">
        <v>104</v>
      </c>
      <c r="E56" s="73"/>
      <c r="F56" s="73">
        <f>Treasurers!F119</f>
        <v>1651.8499999999983</v>
      </c>
      <c r="G56" s="73"/>
      <c r="H56" s="73"/>
    </row>
    <row r="57" spans="1:15" x14ac:dyDescent="0.25">
      <c r="A57" s="66" t="s">
        <v>105</v>
      </c>
      <c r="E57" s="73"/>
      <c r="F57" s="77">
        <f>IA!L48</f>
        <v>15134.620000000008</v>
      </c>
      <c r="G57" s="73"/>
      <c r="H57" s="73"/>
    </row>
    <row r="58" spans="1:15" x14ac:dyDescent="0.25">
      <c r="E58" s="73"/>
      <c r="F58" s="73"/>
      <c r="G58" s="73"/>
      <c r="H58" s="73"/>
      <c r="O58" s="73"/>
    </row>
    <row r="59" spans="1:15" x14ac:dyDescent="0.25">
      <c r="A59" s="26" t="s">
        <v>141</v>
      </c>
      <c r="E59" s="73"/>
      <c r="F59" s="73"/>
      <c r="G59" s="73"/>
      <c r="H59" s="73"/>
      <c r="L59" s="73"/>
    </row>
    <row r="60" spans="1:15" x14ac:dyDescent="0.25">
      <c r="A60" s="79"/>
      <c r="C60" s="74"/>
      <c r="E60" s="73"/>
      <c r="F60" s="73"/>
      <c r="G60" s="73"/>
      <c r="H60" s="73"/>
      <c r="K60" s="73"/>
    </row>
    <row r="61" spans="1:15" x14ac:dyDescent="0.25">
      <c r="A61" s="79"/>
      <c r="C61" s="74"/>
      <c r="E61" s="73"/>
      <c r="F61" s="77"/>
      <c r="G61" s="73"/>
      <c r="H61" s="73"/>
      <c r="L61" s="73"/>
    </row>
    <row r="62" spans="1:15" x14ac:dyDescent="0.25">
      <c r="E62" s="73"/>
      <c r="F62" s="73"/>
      <c r="G62" s="73"/>
      <c r="H62" s="77"/>
      <c r="J62" s="80"/>
    </row>
    <row r="63" spans="1:15" ht="13.8" thickBot="1" x14ac:dyDescent="0.3">
      <c r="A63" s="1" t="s">
        <v>199</v>
      </c>
      <c r="E63" s="73"/>
      <c r="F63" s="73"/>
      <c r="G63" s="73"/>
      <c r="H63" s="78">
        <f>F56+F57+F55-F59</f>
        <v>72786.47</v>
      </c>
    </row>
    <row r="64" spans="1:15" ht="13.8" thickTop="1" x14ac:dyDescent="0.25">
      <c r="H64" s="73"/>
    </row>
    <row r="68" spans="1:5" x14ac:dyDescent="0.25">
      <c r="A68" s="66" t="s">
        <v>53</v>
      </c>
      <c r="E68" s="66" t="s">
        <v>33</v>
      </c>
    </row>
    <row r="69" spans="1:5" x14ac:dyDescent="0.25">
      <c r="A69" s="66" t="s">
        <v>29</v>
      </c>
      <c r="E69" s="66" t="s">
        <v>30</v>
      </c>
    </row>
    <row r="71" spans="1:5" x14ac:dyDescent="0.25">
      <c r="A71" s="66" t="s">
        <v>54</v>
      </c>
      <c r="E71" s="66" t="s">
        <v>52</v>
      </c>
    </row>
    <row r="72" spans="1:5" x14ac:dyDescent="0.25">
      <c r="A72" s="66" t="s">
        <v>31</v>
      </c>
      <c r="E72" s="66" t="s">
        <v>31</v>
      </c>
    </row>
  </sheetData>
  <mergeCells count="4">
    <mergeCell ref="A1:H1"/>
    <mergeCell ref="E4:F4"/>
    <mergeCell ref="H4:I4"/>
    <mergeCell ref="A3:I3"/>
  </mergeCells>
  <phoneticPr fontId="2" type="noConversion"/>
  <pageMargins left="0.55118110236220474" right="0.55118110236220474" top="0.19685039370078741" bottom="0.19685039370078741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53"/>
  <sheetViews>
    <sheetView topLeftCell="A20" workbookViewId="0">
      <selection activeCell="B12" sqref="B12"/>
    </sheetView>
  </sheetViews>
  <sheetFormatPr defaultRowHeight="13.2" x14ac:dyDescent="0.25"/>
  <cols>
    <col min="1" max="1" width="10.109375" bestFit="1" customWidth="1"/>
    <col min="6" max="6" width="9.5546875" bestFit="1" customWidth="1"/>
    <col min="8" max="8" width="10.109375" bestFit="1" customWidth="1"/>
  </cols>
  <sheetData>
    <row r="2" spans="1:7" x14ac:dyDescent="0.25">
      <c r="A2" s="1" t="s">
        <v>28</v>
      </c>
    </row>
    <row r="4" spans="1:7" x14ac:dyDescent="0.25">
      <c r="A4" t="s">
        <v>35</v>
      </c>
      <c r="C4" s="1" t="s">
        <v>95</v>
      </c>
    </row>
    <row r="6" spans="1:7" x14ac:dyDescent="0.25">
      <c r="A6" s="26" t="s">
        <v>140</v>
      </c>
    </row>
    <row r="10" spans="1:7" x14ac:dyDescent="0.25">
      <c r="A10" t="s">
        <v>36</v>
      </c>
      <c r="G10" t="s">
        <v>37</v>
      </c>
    </row>
    <row r="11" spans="1:7" x14ac:dyDescent="0.25">
      <c r="B11" t="s">
        <v>204</v>
      </c>
    </row>
    <row r="15" spans="1:7" x14ac:dyDescent="0.25">
      <c r="A15" t="s">
        <v>201</v>
      </c>
      <c r="G15" t="s">
        <v>37</v>
      </c>
    </row>
    <row r="16" spans="1:7" x14ac:dyDescent="0.25">
      <c r="B16" t="s">
        <v>139</v>
      </c>
    </row>
    <row r="18" spans="1:8" x14ac:dyDescent="0.25">
      <c r="F18" s="8" t="s">
        <v>38</v>
      </c>
      <c r="G18" s="8"/>
      <c r="H18" s="8" t="s">
        <v>38</v>
      </c>
    </row>
    <row r="19" spans="1:8" x14ac:dyDescent="0.25">
      <c r="F19" s="8"/>
      <c r="G19" s="8"/>
      <c r="H19" s="8"/>
    </row>
    <row r="20" spans="1:8" x14ac:dyDescent="0.25">
      <c r="A20" s="1" t="s">
        <v>198</v>
      </c>
    </row>
    <row r="22" spans="1:8" x14ac:dyDescent="0.25">
      <c r="A22" t="s">
        <v>96</v>
      </c>
      <c r="F22" s="10">
        <f>REPORT!F56</f>
        <v>1651.8499999999983</v>
      </c>
    </row>
    <row r="23" spans="1:8" x14ac:dyDescent="0.25">
      <c r="A23" t="s">
        <v>97</v>
      </c>
      <c r="F23" s="2">
        <f>IA!L48</f>
        <v>15134.620000000008</v>
      </c>
    </row>
    <row r="24" spans="1:8" x14ac:dyDescent="0.25">
      <c r="A24" t="s">
        <v>178</v>
      </c>
      <c r="F24" s="2">
        <v>56000</v>
      </c>
    </row>
    <row r="25" spans="1:8" x14ac:dyDescent="0.25">
      <c r="A25" t="s">
        <v>39</v>
      </c>
      <c r="F25" s="2">
        <v>0</v>
      </c>
    </row>
    <row r="26" spans="1:8" x14ac:dyDescent="0.25">
      <c r="F26" s="18"/>
    </row>
    <row r="27" spans="1:8" x14ac:dyDescent="0.25">
      <c r="H27" s="10">
        <f>SUM(F22:F26)</f>
        <v>72786.47</v>
      </c>
    </row>
    <row r="29" spans="1:8" x14ac:dyDescent="0.25">
      <c r="A29" s="26" t="s">
        <v>141</v>
      </c>
      <c r="F29" s="2"/>
    </row>
    <row r="30" spans="1:8" x14ac:dyDescent="0.25">
      <c r="A30" s="9"/>
      <c r="F30" s="2"/>
    </row>
    <row r="31" spans="1:8" x14ac:dyDescent="0.25">
      <c r="A31" s="9"/>
      <c r="C31" s="26"/>
      <c r="F31" s="2"/>
    </row>
    <row r="32" spans="1:8" x14ac:dyDescent="0.25">
      <c r="A32" s="9"/>
      <c r="F32" s="18"/>
    </row>
    <row r="33" spans="1:8" x14ac:dyDescent="0.25">
      <c r="H33" s="2">
        <f>SUM(F30:F32)</f>
        <v>0</v>
      </c>
    </row>
    <row r="34" spans="1:8" x14ac:dyDescent="0.25">
      <c r="H34" s="18"/>
    </row>
    <row r="35" spans="1:8" x14ac:dyDescent="0.25">
      <c r="H35" s="10">
        <f>H27-H33</f>
        <v>72786.47</v>
      </c>
    </row>
    <row r="37" spans="1:8" x14ac:dyDescent="0.25">
      <c r="A37" s="26" t="s">
        <v>202</v>
      </c>
      <c r="H37" s="2">
        <v>0</v>
      </c>
    </row>
    <row r="38" spans="1:8" x14ac:dyDescent="0.25">
      <c r="H38" s="18"/>
    </row>
    <row r="40" spans="1:8" x14ac:dyDescent="0.25">
      <c r="A40" s="1" t="s">
        <v>199</v>
      </c>
      <c r="H40" s="10">
        <f>H35+H37</f>
        <v>72786.47</v>
      </c>
    </row>
    <row r="41" spans="1:8" ht="13.8" thickBot="1" x14ac:dyDescent="0.3">
      <c r="H41" s="28"/>
    </row>
    <row r="42" spans="1:8" ht="13.8" thickTop="1" x14ac:dyDescent="0.25"/>
    <row r="43" spans="1:8" x14ac:dyDescent="0.25">
      <c r="A43" t="s">
        <v>40</v>
      </c>
    </row>
    <row r="45" spans="1:8" x14ac:dyDescent="0.25">
      <c r="A45" s="1" t="s">
        <v>41</v>
      </c>
    </row>
    <row r="46" spans="1:8" x14ac:dyDescent="0.25">
      <c r="A46" t="s">
        <v>42</v>
      </c>
      <c r="H46" s="10">
        <f>REPORT!H46</f>
        <v>103196.12000000001</v>
      </c>
    </row>
    <row r="47" spans="1:8" x14ac:dyDescent="0.25">
      <c r="A47" t="s">
        <v>44</v>
      </c>
      <c r="H47" s="24">
        <f>REPORT!H47</f>
        <v>25896.940000000002</v>
      </c>
    </row>
    <row r="48" spans="1:8" x14ac:dyDescent="0.25">
      <c r="H48" s="10"/>
    </row>
    <row r="49" spans="1:8" x14ac:dyDescent="0.25">
      <c r="A49" t="s">
        <v>43</v>
      </c>
      <c r="H49" s="24">
        <f>REPORT!H49</f>
        <v>56306.59</v>
      </c>
    </row>
    <row r="51" spans="1:8" x14ac:dyDescent="0.25">
      <c r="A51" s="26" t="s">
        <v>203</v>
      </c>
      <c r="H51" s="10">
        <f>H46+H47-H49</f>
        <v>72786.470000000016</v>
      </c>
    </row>
    <row r="52" spans="1:8" ht="13.8" thickBot="1" x14ac:dyDescent="0.3">
      <c r="H52" s="28"/>
    </row>
    <row r="53" spans="1:8" ht="13.8" thickTop="1" x14ac:dyDescent="0.25"/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3"/>
  <sheetViews>
    <sheetView workbookViewId="0">
      <selection activeCell="B22" sqref="B22"/>
    </sheetView>
  </sheetViews>
  <sheetFormatPr defaultRowHeight="13.2" x14ac:dyDescent="0.25"/>
  <cols>
    <col min="1" max="1" width="10.109375" bestFit="1" customWidth="1"/>
    <col min="2" max="2" width="29.6640625" bestFit="1" customWidth="1"/>
    <col min="3" max="3" width="9.88671875" customWidth="1"/>
    <col min="4" max="4" width="26.109375" bestFit="1" customWidth="1"/>
  </cols>
  <sheetData>
    <row r="1" spans="1:6" x14ac:dyDescent="0.25">
      <c r="A1" s="1" t="s">
        <v>47</v>
      </c>
    </row>
    <row r="3" spans="1:6" ht="26.4" x14ac:dyDescent="0.25">
      <c r="A3" s="31" t="s">
        <v>48</v>
      </c>
      <c r="B3" s="48" t="s">
        <v>49</v>
      </c>
      <c r="C3" s="48" t="s">
        <v>108</v>
      </c>
      <c r="D3" s="48" t="s">
        <v>50</v>
      </c>
      <c r="E3" s="48" t="s">
        <v>51</v>
      </c>
    </row>
    <row r="5" spans="1:6" x14ac:dyDescent="0.25">
      <c r="B5" s="26" t="s">
        <v>107</v>
      </c>
      <c r="C5">
        <v>41000</v>
      </c>
      <c r="D5" s="26"/>
    </row>
    <row r="6" spans="1:6" x14ac:dyDescent="0.25">
      <c r="B6" s="26" t="s">
        <v>112</v>
      </c>
      <c r="C6">
        <v>5400</v>
      </c>
    </row>
    <row r="7" spans="1:6" x14ac:dyDescent="0.25">
      <c r="A7" s="29"/>
      <c r="B7" s="26" t="s">
        <v>110</v>
      </c>
      <c r="C7" s="47" t="s">
        <v>111</v>
      </c>
      <c r="E7" s="26"/>
    </row>
    <row r="8" spans="1:6" x14ac:dyDescent="0.25">
      <c r="A8" s="29"/>
      <c r="B8" s="26" t="s">
        <v>113</v>
      </c>
      <c r="C8" s="10">
        <v>300</v>
      </c>
      <c r="E8" s="26"/>
    </row>
    <row r="9" spans="1:6" x14ac:dyDescent="0.25">
      <c r="A9" s="26"/>
      <c r="B9" s="26" t="s">
        <v>114</v>
      </c>
      <c r="C9" s="10">
        <v>29138.58</v>
      </c>
      <c r="D9" s="26" t="s">
        <v>109</v>
      </c>
      <c r="E9" s="26"/>
    </row>
    <row r="10" spans="1:6" x14ac:dyDescent="0.25">
      <c r="B10" s="26" t="s">
        <v>115</v>
      </c>
      <c r="C10" s="10">
        <v>14570.35</v>
      </c>
      <c r="D10" s="26" t="s">
        <v>109</v>
      </c>
    </row>
    <row r="11" spans="1:6" x14ac:dyDescent="0.25">
      <c r="A11" s="26"/>
      <c r="B11" s="26" t="s">
        <v>116</v>
      </c>
      <c r="C11" s="10">
        <v>20000</v>
      </c>
      <c r="D11" s="26" t="s">
        <v>110</v>
      </c>
      <c r="E11" s="26"/>
    </row>
    <row r="12" spans="1:6" x14ac:dyDescent="0.25">
      <c r="A12" s="26"/>
      <c r="B12" s="26" t="s">
        <v>117</v>
      </c>
      <c r="C12" s="10">
        <v>450</v>
      </c>
      <c r="D12" s="26" t="s">
        <v>110</v>
      </c>
      <c r="E12" s="26"/>
    </row>
    <row r="13" spans="1:6" x14ac:dyDescent="0.25">
      <c r="A13" s="30"/>
      <c r="B13" s="26" t="s">
        <v>118</v>
      </c>
      <c r="C13" s="10">
        <v>13750</v>
      </c>
      <c r="D13" s="26"/>
      <c r="E13" s="26"/>
    </row>
    <row r="14" spans="1:6" x14ac:dyDescent="0.25">
      <c r="A14" s="30"/>
      <c r="B14" s="26" t="s">
        <v>119</v>
      </c>
      <c r="C14" s="10">
        <v>0</v>
      </c>
      <c r="D14" s="26" t="s">
        <v>120</v>
      </c>
      <c r="E14" s="26"/>
    </row>
    <row r="15" spans="1:6" x14ac:dyDescent="0.25">
      <c r="A15" s="26"/>
      <c r="B15" s="26" t="s">
        <v>121</v>
      </c>
      <c r="C15" s="10">
        <v>1469.85</v>
      </c>
      <c r="D15" s="26"/>
      <c r="E15" s="26"/>
      <c r="F15" s="26"/>
    </row>
    <row r="16" spans="1:6" x14ac:dyDescent="0.25">
      <c r="A16" s="9"/>
      <c r="B16" s="26"/>
      <c r="C16" s="10"/>
      <c r="D16" s="26"/>
      <c r="E16" s="26"/>
    </row>
    <row r="17" spans="1:5" x14ac:dyDescent="0.25">
      <c r="A17" s="9"/>
      <c r="B17" s="26" t="s">
        <v>122</v>
      </c>
      <c r="C17" s="10"/>
      <c r="D17" s="26"/>
      <c r="E17" s="26"/>
    </row>
    <row r="18" spans="1:5" x14ac:dyDescent="0.25">
      <c r="A18" s="9"/>
      <c r="B18" s="26"/>
      <c r="C18" s="10"/>
      <c r="D18" s="26"/>
      <c r="E18" s="26"/>
    </row>
    <row r="19" spans="1:5" x14ac:dyDescent="0.25">
      <c r="A19" s="9"/>
      <c r="B19" s="26"/>
      <c r="C19" s="10"/>
      <c r="D19" s="26"/>
      <c r="E19" s="26"/>
    </row>
    <row r="20" spans="1:5" x14ac:dyDescent="0.25">
      <c r="A20" s="9"/>
      <c r="B20" s="26"/>
      <c r="C20" s="10"/>
      <c r="D20" s="26"/>
      <c r="E20" s="26"/>
    </row>
    <row r="21" spans="1:5" x14ac:dyDescent="0.25">
      <c r="C21" s="10"/>
    </row>
    <row r="22" spans="1:5" ht="13.8" thickBot="1" x14ac:dyDescent="0.3">
      <c r="C22" s="32">
        <f>C5+C6+C8+C9+C10+C11+C12+C13+C15</f>
        <v>126078.78000000001</v>
      </c>
    </row>
    <row r="23" spans="1:5" ht="13.8" thickTop="1" x14ac:dyDescent="0.25"/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56C9E-DA60-4CC7-B0B7-B7DFF5447B7E}">
  <dimension ref="A1:E31"/>
  <sheetViews>
    <sheetView workbookViewId="0">
      <selection activeCell="L12" sqref="L12"/>
    </sheetView>
  </sheetViews>
  <sheetFormatPr defaultRowHeight="13.2" x14ac:dyDescent="0.25"/>
  <cols>
    <col min="1" max="1" width="12.109375" customWidth="1"/>
    <col min="2" max="2" width="17.88671875" customWidth="1"/>
    <col min="3" max="3" width="35.33203125" customWidth="1"/>
    <col min="4" max="4" width="26.77734375" customWidth="1"/>
    <col min="5" max="5" width="9.109375" bestFit="1" customWidth="1"/>
  </cols>
  <sheetData>
    <row r="1" spans="1:5" x14ac:dyDescent="0.25">
      <c r="A1" s="92" t="s">
        <v>205</v>
      </c>
      <c r="B1" s="92" t="s">
        <v>206</v>
      </c>
      <c r="C1" s="92" t="s">
        <v>49</v>
      </c>
      <c r="D1" s="92" t="s">
        <v>238</v>
      </c>
      <c r="E1" s="92" t="s">
        <v>207</v>
      </c>
    </row>
    <row r="2" spans="1:5" x14ac:dyDescent="0.25">
      <c r="A2" s="90">
        <v>43191</v>
      </c>
      <c r="B2" t="s">
        <v>208</v>
      </c>
      <c r="C2" t="s">
        <v>209</v>
      </c>
      <c r="D2" t="s">
        <v>95</v>
      </c>
      <c r="E2" s="88">
        <v>19.8</v>
      </c>
    </row>
    <row r="3" spans="1:5" x14ac:dyDescent="0.25">
      <c r="A3" s="90">
        <v>43191</v>
      </c>
      <c r="B3" s="26" t="s">
        <v>208</v>
      </c>
      <c r="C3" s="26" t="s">
        <v>216</v>
      </c>
      <c r="D3" s="26" t="s">
        <v>95</v>
      </c>
      <c r="E3" s="88">
        <v>5</v>
      </c>
    </row>
    <row r="4" spans="1:5" x14ac:dyDescent="0.25">
      <c r="A4" s="90">
        <v>43201</v>
      </c>
      <c r="B4" s="26" t="s">
        <v>214</v>
      </c>
      <c r="C4" s="26" t="s">
        <v>215</v>
      </c>
      <c r="D4" s="26" t="s">
        <v>95</v>
      </c>
      <c r="E4" s="88">
        <v>475.2</v>
      </c>
    </row>
    <row r="5" spans="1:5" x14ac:dyDescent="0.25">
      <c r="A5" s="90">
        <v>43208</v>
      </c>
      <c r="B5" s="26" t="s">
        <v>212</v>
      </c>
      <c r="C5" s="26" t="s">
        <v>213</v>
      </c>
      <c r="D5" s="26" t="s">
        <v>95</v>
      </c>
      <c r="E5" s="88">
        <v>18.899999999999999</v>
      </c>
    </row>
    <row r="6" spans="1:5" x14ac:dyDescent="0.25">
      <c r="A6" s="90">
        <v>43217</v>
      </c>
      <c r="B6" s="26" t="s">
        <v>211</v>
      </c>
      <c r="C6" t="s">
        <v>210</v>
      </c>
      <c r="D6" t="s">
        <v>95</v>
      </c>
      <c r="E6" s="88">
        <v>100</v>
      </c>
    </row>
    <row r="7" spans="1:5" x14ac:dyDescent="0.25">
      <c r="A7" s="91">
        <v>43220</v>
      </c>
      <c r="B7" s="26" t="s">
        <v>208</v>
      </c>
      <c r="C7" s="26" t="s">
        <v>216</v>
      </c>
      <c r="D7" s="26" t="s">
        <v>95</v>
      </c>
      <c r="E7" s="88">
        <v>23</v>
      </c>
    </row>
    <row r="8" spans="1:5" x14ac:dyDescent="0.25">
      <c r="A8" s="90">
        <v>43220</v>
      </c>
      <c r="B8" s="26" t="s">
        <v>208</v>
      </c>
      <c r="C8" s="26" t="s">
        <v>217</v>
      </c>
      <c r="D8" s="26" t="s">
        <v>95</v>
      </c>
      <c r="E8" s="88">
        <v>8</v>
      </c>
    </row>
    <row r="9" spans="1:5" x14ac:dyDescent="0.25">
      <c r="A9" s="90">
        <v>43231</v>
      </c>
      <c r="B9" s="26" t="s">
        <v>218</v>
      </c>
      <c r="C9" s="26" t="s">
        <v>219</v>
      </c>
      <c r="D9" s="26" t="s">
        <v>95</v>
      </c>
      <c r="E9" s="88">
        <v>1128.46</v>
      </c>
    </row>
    <row r="10" spans="1:5" x14ac:dyDescent="0.25">
      <c r="A10" s="90">
        <v>43255</v>
      </c>
      <c r="B10" s="26" t="s">
        <v>222</v>
      </c>
      <c r="C10" s="26" t="s">
        <v>223</v>
      </c>
      <c r="D10" s="26" t="s">
        <v>95</v>
      </c>
      <c r="E10" s="88">
        <v>30</v>
      </c>
    </row>
    <row r="11" spans="1:5" x14ac:dyDescent="0.25">
      <c r="A11" s="90">
        <v>43265</v>
      </c>
      <c r="B11" s="26" t="s">
        <v>220</v>
      </c>
      <c r="C11" s="26" t="s">
        <v>221</v>
      </c>
      <c r="D11" s="26" t="s">
        <v>95</v>
      </c>
      <c r="E11" s="88">
        <v>83.02</v>
      </c>
    </row>
    <row r="12" spans="1:5" x14ac:dyDescent="0.25">
      <c r="A12" s="90">
        <v>43265</v>
      </c>
      <c r="B12" s="26" t="s">
        <v>224</v>
      </c>
      <c r="C12" s="26" t="s">
        <v>225</v>
      </c>
      <c r="D12" s="26" t="s">
        <v>95</v>
      </c>
      <c r="E12" s="88">
        <v>6.48</v>
      </c>
    </row>
    <row r="13" spans="1:5" x14ac:dyDescent="0.25">
      <c r="A13" s="90">
        <v>43270</v>
      </c>
      <c r="B13" s="26" t="s">
        <v>226</v>
      </c>
      <c r="C13" s="26" t="s">
        <v>227</v>
      </c>
      <c r="D13" s="26" t="s">
        <v>95</v>
      </c>
      <c r="E13" s="88">
        <v>7.4</v>
      </c>
    </row>
    <row r="14" spans="1:5" x14ac:dyDescent="0.25">
      <c r="A14" s="90">
        <v>43299</v>
      </c>
      <c r="B14" s="26" t="s">
        <v>228</v>
      </c>
      <c r="C14" s="26" t="s">
        <v>229</v>
      </c>
      <c r="D14" s="26" t="s">
        <v>95</v>
      </c>
      <c r="E14" s="88">
        <v>2.4</v>
      </c>
    </row>
    <row r="15" spans="1:5" x14ac:dyDescent="0.25">
      <c r="A15" s="90">
        <v>43326</v>
      </c>
      <c r="B15" s="26" t="s">
        <v>230</v>
      </c>
      <c r="C15" s="26" t="s">
        <v>231</v>
      </c>
      <c r="D15" s="26" t="s">
        <v>95</v>
      </c>
      <c r="E15" s="88">
        <v>2.38</v>
      </c>
    </row>
    <row r="16" spans="1:5" x14ac:dyDescent="0.25">
      <c r="A16" s="90">
        <v>43340</v>
      </c>
      <c r="B16" s="26" t="s">
        <v>232</v>
      </c>
      <c r="C16" s="26" t="s">
        <v>233</v>
      </c>
      <c r="D16" s="26" t="s">
        <v>95</v>
      </c>
      <c r="E16" s="88">
        <v>80</v>
      </c>
    </row>
    <row r="17" spans="1:5" x14ac:dyDescent="0.25">
      <c r="A17" s="90">
        <v>43383</v>
      </c>
      <c r="B17" s="26" t="s">
        <v>226</v>
      </c>
      <c r="C17" s="26" t="s">
        <v>227</v>
      </c>
      <c r="D17" s="26" t="s">
        <v>95</v>
      </c>
      <c r="E17" s="88">
        <v>6.93</v>
      </c>
    </row>
    <row r="18" spans="1:5" x14ac:dyDescent="0.25">
      <c r="A18" s="90">
        <v>43421</v>
      </c>
      <c r="B18" s="26" t="s">
        <v>234</v>
      </c>
      <c r="C18" s="26" t="s">
        <v>235</v>
      </c>
      <c r="D18" s="26" t="s">
        <v>95</v>
      </c>
      <c r="E18" s="88">
        <v>48</v>
      </c>
    </row>
    <row r="19" spans="1:5" x14ac:dyDescent="0.25">
      <c r="A19" s="90">
        <v>43421</v>
      </c>
      <c r="B19" s="26" t="s">
        <v>234</v>
      </c>
      <c r="C19" s="26" t="s">
        <v>235</v>
      </c>
      <c r="D19" s="26" t="s">
        <v>95</v>
      </c>
      <c r="E19" s="88">
        <v>90</v>
      </c>
    </row>
    <row r="20" spans="1:5" x14ac:dyDescent="0.25">
      <c r="A20" s="90">
        <v>43421</v>
      </c>
      <c r="B20" s="26" t="s">
        <v>234</v>
      </c>
      <c r="C20" s="26" t="s">
        <v>235</v>
      </c>
      <c r="D20" s="26" t="s">
        <v>95</v>
      </c>
      <c r="E20" s="88">
        <v>59</v>
      </c>
    </row>
    <row r="21" spans="1:5" x14ac:dyDescent="0.25">
      <c r="A21" s="90">
        <v>43423</v>
      </c>
      <c r="B21" s="26" t="s">
        <v>234</v>
      </c>
      <c r="C21" s="26" t="s">
        <v>235</v>
      </c>
      <c r="D21" s="26" t="s">
        <v>95</v>
      </c>
      <c r="E21" s="88">
        <v>57.9</v>
      </c>
    </row>
    <row r="22" spans="1:5" x14ac:dyDescent="0.25">
      <c r="A22" s="90">
        <v>43479</v>
      </c>
      <c r="B22" s="89" t="s">
        <v>236</v>
      </c>
      <c r="C22" s="26" t="s">
        <v>237</v>
      </c>
      <c r="D22" s="26" t="s">
        <v>95</v>
      </c>
      <c r="E22" s="88">
        <v>42.83</v>
      </c>
    </row>
    <row r="23" spans="1:5" x14ac:dyDescent="0.25">
      <c r="A23" s="90">
        <v>43528</v>
      </c>
      <c r="B23" s="26" t="s">
        <v>212</v>
      </c>
      <c r="C23" s="26" t="s">
        <v>213</v>
      </c>
      <c r="D23" s="26" t="s">
        <v>95</v>
      </c>
      <c r="E23" s="88">
        <v>19.3</v>
      </c>
    </row>
    <row r="24" spans="1:5" ht="13.8" thickBot="1" x14ac:dyDescent="0.3">
      <c r="E24" s="93">
        <f>SUM(E2:E23)</f>
        <v>2314.0000000000005</v>
      </c>
    </row>
    <row r="25" spans="1:5" x14ac:dyDescent="0.25">
      <c r="E25" s="88"/>
    </row>
    <row r="26" spans="1:5" x14ac:dyDescent="0.25">
      <c r="E26" s="88"/>
    </row>
    <row r="27" spans="1:5" x14ac:dyDescent="0.25">
      <c r="E27" s="88"/>
    </row>
    <row r="28" spans="1:5" x14ac:dyDescent="0.25">
      <c r="E28" s="88"/>
    </row>
    <row r="29" spans="1:5" x14ac:dyDescent="0.25">
      <c r="E29" s="88"/>
    </row>
    <row r="30" spans="1:5" x14ac:dyDescent="0.25">
      <c r="E30" s="88"/>
    </row>
    <row r="31" spans="1:5" x14ac:dyDescent="0.25">
      <c r="E31" s="8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Treasurers</vt:lpstr>
      <vt:lpstr>IA</vt:lpstr>
      <vt:lpstr>HTB</vt:lpstr>
      <vt:lpstr>Forecast</vt:lpstr>
      <vt:lpstr>BUDGET 2019-20</vt:lpstr>
      <vt:lpstr>REPORT</vt:lpstr>
      <vt:lpstr>BANK REC</vt:lpstr>
      <vt:lpstr>Asset Register</vt:lpstr>
      <vt:lpstr>VAT RECLAIM</vt:lpstr>
      <vt:lpstr>IA!Print_Area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Avery</dc:creator>
  <cp:lastModifiedBy>Rachel</cp:lastModifiedBy>
  <cp:lastPrinted>2019-04-25T13:31:48Z</cp:lastPrinted>
  <dcterms:created xsi:type="dcterms:W3CDTF">1996-10-14T23:33:28Z</dcterms:created>
  <dcterms:modified xsi:type="dcterms:W3CDTF">2019-05-01T10:29:25Z</dcterms:modified>
</cp:coreProperties>
</file>